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tabRatio="880" activeTab="7"/>
  </bookViews>
  <sheets>
    <sheet name="1.1-Niveles -4,-3,-2,-1" sheetId="1" r:id="rId1"/>
    <sheet name="1.2-Niveles Ll.,2,3,4,5,6,AZ " sheetId="2" r:id="rId2"/>
    <sheet name="1.3-Actividades Comp." sheetId="3" r:id="rId3"/>
    <sheet name="2.1-Niveles -4,-3,-2,-1" sheetId="4" r:id="rId4"/>
    <sheet name="2.2-Niveles Ll.,2,3,4,5,6,AZ" sheetId="5" r:id="rId5"/>
    <sheet name="3.1-Juntas Sismicas" sheetId="6" r:id="rId6"/>
    <sheet name="3.2-Accesorios Sanitarios" sheetId="7" r:id="rId7"/>
    <sheet name="4-Resumen Presupuesto" sheetId="8" r:id="rId8"/>
  </sheets>
  <definedNames>
    <definedName name="_xlfn._FV" hidden="1">#NAME?</definedName>
    <definedName name="_xlnm.Print_Area" localSheetId="0">'1.1-Niveles -4,-3,-2,-1'!$A$1:$H$79</definedName>
    <definedName name="_xlnm.Print_Area" localSheetId="1">'1.2-Niveles Ll.,2,3,4,5,6,AZ '!$A$1:$H$134</definedName>
    <definedName name="_xlnm.Print_Area" localSheetId="2">'1.3-Actividades Comp.'!$A$1:$H$135</definedName>
    <definedName name="_xlnm.Print_Area" localSheetId="3">'2.1-Niveles -4,-3,-2,-1'!$A$1:$H$39</definedName>
    <definedName name="_xlnm.Print_Area" localSheetId="4">'2.2-Niveles Ll.,2,3,4,5,6,AZ'!$A$1:$H$99</definedName>
    <definedName name="_xlnm.Print_Area" localSheetId="5">'3.1-Juntas Sismicas'!$A$1:$H$34</definedName>
    <definedName name="_xlnm.Print_Area" localSheetId="6">'3.2-Accesorios Sanitarios'!$A$1:$H$37</definedName>
    <definedName name="_xlnm.Print_Area" localSheetId="7">'4-Resumen Presupuesto'!$A$1:$H$48</definedName>
    <definedName name="_xlnm.Print_Titles" localSheetId="0">'1.1-Niveles -4,-3,-2,-1'!$1:$12</definedName>
    <definedName name="_xlnm.Print_Titles" localSheetId="1">'1.2-Niveles Ll.,2,3,4,5,6,AZ '!$1:$12</definedName>
    <definedName name="_xlnm.Print_Titles" localSheetId="2">'1.3-Actividades Comp.'!$1:$12</definedName>
    <definedName name="_xlnm.Print_Titles" localSheetId="3">'2.1-Niveles -4,-3,-2,-1'!$1:$12</definedName>
    <definedName name="_xlnm.Print_Titles" localSheetId="4">'2.2-Niveles Ll.,2,3,4,5,6,AZ'!$1:$12</definedName>
    <definedName name="_xlnm.Print_Titles" localSheetId="5">'3.1-Juntas Sismicas'!$1:$12</definedName>
    <definedName name="_xlnm.Print_Titles" localSheetId="6">'3.2-Accesorios Sanitarios'!$1:$12</definedName>
    <definedName name="_xlnm.Print_Titles" localSheetId="7">'4-Resumen Presupuesto'!$13:$13</definedName>
  </definedNames>
  <calcPr fullCalcOnLoad="1"/>
</workbook>
</file>

<file path=xl/sharedStrings.xml><?xml version="1.0" encoding="utf-8"?>
<sst xmlns="http://schemas.openxmlformats.org/spreadsheetml/2006/main" count="1433" uniqueCount="784">
  <si>
    <t>M3</t>
  </si>
  <si>
    <t>M2</t>
  </si>
  <si>
    <t>ML</t>
  </si>
  <si>
    <t>P.A.</t>
  </si>
  <si>
    <t xml:space="preserve"> </t>
  </si>
  <si>
    <t>UD</t>
  </si>
  <si>
    <t>No</t>
  </si>
  <si>
    <t>CANT.</t>
  </si>
  <si>
    <t>P. U.</t>
  </si>
  <si>
    <t>VALOR</t>
  </si>
  <si>
    <t xml:space="preserve">Cantos </t>
  </si>
  <si>
    <t xml:space="preserve">TOTAL GENERAL RD$ </t>
  </si>
  <si>
    <t>Transporte</t>
  </si>
  <si>
    <t>Gastos Administrativos</t>
  </si>
  <si>
    <t>Dirección Técnica y Responsabilidad Civil</t>
  </si>
  <si>
    <t>Codia</t>
  </si>
  <si>
    <t>Imprevistos</t>
  </si>
  <si>
    <t>Gerencia Servicios Generales</t>
  </si>
  <si>
    <t>Ley - 6/86 (Fondo Pensiones de los trabajadores de la Construccion)</t>
  </si>
  <si>
    <t xml:space="preserve">El oferente NO podrá agregar o eliminar partidas ni alterar volumetrias de este Listado. </t>
  </si>
  <si>
    <t>Estos análisis de precios unitarios deberán contener los materiales, mano de obra, equipos, herramientas y cualquer otro insumo requerido en las especificaciones técnicas indicadas para cada partida.</t>
  </si>
  <si>
    <t>La partida imprevisto solo podrá ser utilizada previa autorización de Edeeste.</t>
  </si>
  <si>
    <t>Las cantidades de este presupuesto serán pagadas de acuerdo al levantamiento de obra a ser incluido en las cubicaciones realizadas por la supervision.</t>
  </si>
  <si>
    <t>DESCRIPCIÓN</t>
  </si>
  <si>
    <t>Dirección de Recursos</t>
  </si>
  <si>
    <t>Seguro social y contra acidentes</t>
  </si>
  <si>
    <t>Seguros todo riesgo construcción</t>
  </si>
  <si>
    <t>PRESUPUESTO OBRAS CIVILES MENORES</t>
  </si>
  <si>
    <t>NIVEL -4</t>
  </si>
  <si>
    <t>NIVEL -3</t>
  </si>
  <si>
    <t>Cantos en muros de bloques, vigas y muros en rampa de acceso</t>
  </si>
  <si>
    <t>NIVEL -2</t>
  </si>
  <si>
    <t>NIVEL -1</t>
  </si>
  <si>
    <t>NIVELES SUPERIORES</t>
  </si>
  <si>
    <t>NIVELES SOTERRADOS</t>
  </si>
  <si>
    <t>NIVEL DE LLEGADA</t>
  </si>
  <si>
    <t>NIVEL +2</t>
  </si>
  <si>
    <t>NIVEL +3</t>
  </si>
  <si>
    <t>NIVEL +4</t>
  </si>
  <si>
    <t>NIVEL +5</t>
  </si>
  <si>
    <t>NIVEL +6</t>
  </si>
  <si>
    <t>NIVEL AZOTEA</t>
  </si>
  <si>
    <t>SUB-TOTAL GENERAL RD$ NIVELES SOTERRADOS</t>
  </si>
  <si>
    <t>SUB-TOTAL GENERAL RD$ NIVELES SUPERIORES</t>
  </si>
  <si>
    <t xml:space="preserve">Cantos en muros de bloques y vigas </t>
  </si>
  <si>
    <t>Cantos en antepechos de cubierta y azotea</t>
  </si>
  <si>
    <t>GARITA DEL GUARDIAN</t>
  </si>
  <si>
    <t>VERJA PERIMETRAL</t>
  </si>
  <si>
    <t>Fraguache de vigas de coronamiento y columnas</t>
  </si>
  <si>
    <t>CASETA DE GAS</t>
  </si>
  <si>
    <t>Fraguache de dintel</t>
  </si>
  <si>
    <t>CASETA PARA REFRIGERADO (BASURA)</t>
  </si>
  <si>
    <t>Pañete y terminación</t>
  </si>
  <si>
    <t>CASETA DE SALIDA DE ESCALERA DE EMERGENCIA EN NIVELES SOTERRADOS</t>
  </si>
  <si>
    <t>Pañete y terminación en muros de bloques</t>
  </si>
  <si>
    <t>Pañete y terminación en elementos de hormigón armado</t>
  </si>
  <si>
    <t>Encofrado</t>
  </si>
  <si>
    <t>Vigas invertidas sobre cubierta (forma semi-triangular) 0.10m x 0.30m x 2.15 m.
Hormigón 240 Kg/cm2</t>
  </si>
  <si>
    <t>Columnas 0.25m x 0.50m x 2.00m.
Hormigón 240 Kg/cm2</t>
  </si>
  <si>
    <t>Antepecho 8.25m x 0.30m x 0.50m.
Hormigón 240 Kg/cm2</t>
  </si>
  <si>
    <t>Muros 9.50m x 0.50m x 0.50m.
Hormigón 240 Kg/cm2</t>
  </si>
  <si>
    <t>JARDINERAS</t>
  </si>
  <si>
    <t>Resane y terminación</t>
  </si>
  <si>
    <t>Fraguache y pañete a 1 cara en muro de contención OESTE sobre la rampa vehícular</t>
  </si>
  <si>
    <t>Resane y terminación en vigas, muros, columnas y losas de entrepiso en el área del piso técnico para los niveles +2 al +6</t>
  </si>
  <si>
    <t>Resane y terminación en losas de entrepiso del edificio A para la colocación del piso técnico en los niveles +2 al +6</t>
  </si>
  <si>
    <t>DÍAS</t>
  </si>
  <si>
    <t>MES</t>
  </si>
  <si>
    <t>Alquiler de winche.
Incluye operador</t>
  </si>
  <si>
    <t>SUB-TOTAL GENERAL RD$ MISCELANEOS</t>
  </si>
  <si>
    <t>Niveles soterrados: -4, -3, -2, -1</t>
  </si>
  <si>
    <t>Niveles superiores: Llegada, +2, +3, +4, +5, +6, Azotea</t>
  </si>
  <si>
    <t>Proyecto: Construcción del Edificio Administrativo de EDEESTE</t>
  </si>
  <si>
    <t>Repello maestreado en muros de carga, columnas, vigas y muros de protección de rampa</t>
  </si>
  <si>
    <t>Repello maestreado en muros de carga, columnas, vigas interiores y exteriores.
Incluye portico H del área de servicios</t>
  </si>
  <si>
    <t>Repello maestreado en losa de entrepiso</t>
  </si>
  <si>
    <t>El oferente deberá incluir el análisis de precio unitario a cada una de las partidas incluidas en el listado de partidas y cantidades.</t>
  </si>
  <si>
    <t>Fraguache de dinteles, vigas y columnas de amarre.
Incluye bajada de materiales</t>
  </si>
  <si>
    <t>Pañete de dinteles, vigas y columnas de amarre.
Incluye bajada de materiales</t>
  </si>
  <si>
    <t>Pañete en muros de bloques y bordillo de 40 cm en hueco de escalera a bomba contraincendios.
Incluye bajada de materiales</t>
  </si>
  <si>
    <t>Pañete en muros de bloques.
Incluye bajada de materiales</t>
  </si>
  <si>
    <t>Fraguache de dinteles, vigas y columnas de amarre.</t>
  </si>
  <si>
    <t>Pañete de dinteles, vigas y columnas de amarre.</t>
  </si>
  <si>
    <t>Pañete en muros de bloques y bordillo de 40 cm en hueco de escalera a bomba contraincendios.</t>
  </si>
  <si>
    <t>Fraguache de dinteles, vigas y columnas de amarre.
Incluye la subida de materiales</t>
  </si>
  <si>
    <t>Pañete de dinteles, Vigas y columnas de amarre.
Incluye la subida de materiales</t>
  </si>
  <si>
    <t>Relleno entre muros de contencion y talud con  hormigon ciclopeo  f´c= 180 kg./cm2 (60% de hormigon + 40% de  piedra).
Incluye mano de obra para la colocacion de piedras</t>
  </si>
  <si>
    <t>PATINILLOS</t>
  </si>
  <si>
    <t>Cerramiento fijo tipo louver en lamina de acero galvanizado calibre 18, para patinillo en muro de contención oeste, dimensión 1.50 x 3.08 m, acabado en pintura automotriz color gris grafito. Nivel -4 a -1</t>
  </si>
  <si>
    <t>UND</t>
  </si>
  <si>
    <t>SUMINISTRO E INSTALACIÓN DE TUBERÍAS DE ESCAPE DE GASES. ENCAMISADO PARA AISLAMIENTO TÉRMICO</t>
  </si>
  <si>
    <t>Suministro de tuberia de 4" X 20 ´ A53, SCH -10, para muffler  con  120 ML de bomba contraincendios</t>
  </si>
  <si>
    <t>Suministro de codo 90° 4"de acero</t>
  </si>
  <si>
    <t>Suministro de codo 90° 5"de acero</t>
  </si>
  <si>
    <t>Rollo de aluminio calibre 24 para las 3 tuberias</t>
  </si>
  <si>
    <t xml:space="preserve">Instalación de  2 tubería de 5"  de  escape de gases de generadores electricos y una de 4 " de  motobomba contraincendios. </t>
  </si>
  <si>
    <t xml:space="preserve">Instalación de encamisado para aislamiento térmico  de  2 tubería de 5"  de  escape de gases de generadores electricos y una de 4 " de  motobomba contraincendios. </t>
  </si>
  <si>
    <t>ÁREAS EXTERIORES</t>
  </si>
  <si>
    <t>Remoción verja de aluzinc perimetral</t>
  </si>
  <si>
    <t>Demolición de acera y jardinera frontal del proyecto y acera de clinica Docamed con compresor. (e = 0.20 m)</t>
  </si>
  <si>
    <t>Desmonte baranda perimetral de madera Edif. A. nivel 2 al 6</t>
  </si>
  <si>
    <t>P.A</t>
  </si>
  <si>
    <t>Construcción de acera perimetral con hormigón 210 Kg/cm2, espesor 0.10 m.
Incuye bordillo y guarderas</t>
  </si>
  <si>
    <t>Nivelación, relleno y compactación subrasante de aceras (e = 0.10 m)</t>
  </si>
  <si>
    <t>Remoción y limpieza de restos de hormigón en área de colocación de la bomba (calle La Vega)</t>
  </si>
  <si>
    <t>REPARACIÓN ESTRUCTURAL EN ELEMENTOS DE HORMIGÓN ARMADO</t>
  </si>
  <si>
    <t>kit Resina epoxica para anclaje de bastones en muros de bloques a vigas o losas</t>
  </si>
  <si>
    <t xml:space="preserve">Suministro e instalación rejilla  tipo grating galvanizado de 3/16" x 1" 1/4 x 3 pies x 20 pies, antiresvaladizo para cierre de de piso en acero galvanizado,  para cierre de patinillo extracción de sotanos en el nivel de llegada. </t>
  </si>
  <si>
    <t>Repello maestreado en muro de contención para la escalera emergencia de los sotanos.</t>
  </si>
  <si>
    <t>Visitas</t>
  </si>
  <si>
    <t>Cantos en muros de bloques, vigas y muros en rampa de acceso.</t>
  </si>
  <si>
    <t>Fumigación general anti termitas - comejen en toda la edificación (11 niveles).</t>
  </si>
  <si>
    <t>Fumigación en muros de contención contra talud perimetral.</t>
  </si>
  <si>
    <t>Impermeabilización cementicia en el baño del nivel; altura a considerar 1.50 m desde el nivel de piso.</t>
  </si>
  <si>
    <t>Impermeabilización cementicia en baños, depósito/janitor, kitchenette y estación de lactancia; altura a considerar 1.50 m desde el nivel de piso.</t>
  </si>
  <si>
    <t>Impermeabilización cementicia en baños, depósito/janitor y caseta de refrigerados; altura a considerar 1.50 m desde el nivel de piso.</t>
  </si>
  <si>
    <t>Impermeabilización cementicia en baños, depósito/janitor y kitchenette; altura a considerar 1.50 m desde el nivel de piso.</t>
  </si>
  <si>
    <t>RESUMEN GENERAL PRESUPUESTO</t>
  </si>
  <si>
    <t>CERRAMIENTO DE HUECOS</t>
  </si>
  <si>
    <t xml:space="preserve">SUB-TOTAL COSTOS DIRECTOS (CD) RD$ </t>
  </si>
  <si>
    <t>COSTOS INDIRECTOS (CI) RD$</t>
  </si>
  <si>
    <t>SUBTOTAL GENERAL (CD + CI)</t>
  </si>
  <si>
    <t>ITBIS (18% del 10% del subtotal general, norma 07 2007 DGII)</t>
  </si>
  <si>
    <t>OBRAS CIVILES MENORES</t>
  </si>
  <si>
    <t>Construcción de muros de bloques de 20 cm (8").
Incluye bajada de materiales, acero de refuerzo Ø3/8" y relleno con hormigón en cámaras a cada 0.60 m (donde se ubique el bastón).</t>
  </si>
  <si>
    <t>Viga de amarre  0.20mx0.20m, 4 barras de 3/8 estribos 3/8 a 0.20m. Incluye bajada de materiales, encofrado, acero de refuerzo y hormigón.</t>
  </si>
  <si>
    <t>Columnas de amarre 0.20mx0.20m, 4 barras de 1/2 estribos 3/8 a 0.20m. Incluye bajada de materiales, encofrado, acero de refuerzo y hormigón.</t>
  </si>
  <si>
    <t>Dinteles 0.20m x 0.20m, 4 barras de 1/2 estribos 3/8 a 0.20m (considera el que se requiere para el tanque empotrado del inodoro). Incluye la bajada de materiales, encofrado, acero de refuerzo y hormigón.</t>
  </si>
  <si>
    <t>Construcción de junta de expansión con poliestireno para la union de los muros pandereta con elementos estructurales, espesor 2".</t>
  </si>
  <si>
    <t>Construcción de junta de expansión con poliestireno expandido para la union de los muros pandereta con elementos estructurales, espesor 2".</t>
  </si>
  <si>
    <t>Construcción de junta de expansión con masilla de alta plasticidad para la union de los muros pandereta con elementos estructurales, espesor 2" en ambas caras. No incluye relleno con poliestireno expandido.</t>
  </si>
  <si>
    <t>Construcción de junta de expansión con masilla de alta plasticidad para la union de la losa de pavimento con los muros de contención, espesor 2".</t>
  </si>
  <si>
    <t>Colocación y pulido de topping en cuarto de bomba contra incendio, espesor promedio de 5.00 cm modelado según normas. Incluye terminación pulida, corte y sellado de juntas con poliuretano, colocación de curador en base acuosa, suministro y colocación de guarderas, limpieza final. Mano de obra y equipos (alisador mecánico o helicoptero).</t>
  </si>
  <si>
    <t>Pañete de vigas y techo en cuarto de bomba contra incendios. Incluye bajada de materiales.</t>
  </si>
  <si>
    <t>INSTALACIONES TÉCNICAS COMPLEMENTARIAS</t>
  </si>
  <si>
    <t>Colocación y pulido de topping, espesor promedio de 5.00 cm modelado según normas. Incluye terminación pulida, corte y sellado de juntas con poliuretano, colocación de curador en base acuosa, suministro y colocación de guarderas, limpieza final. Mano de obra y equipos (alisador mecánico o helicoptero).</t>
  </si>
  <si>
    <t>Columnas de amarre 0.20mx0.20m, 4 barras de 1/2 estribos 3/8 a 0.20m.
Incluye bajada de materiales, encofrado, acero de refuerzo y hormigón.</t>
  </si>
  <si>
    <t>Viga de amarre  0.20mx0.20m, 4 barras de 3/8 estribos 3/8 a 0.20m.
Incluye bajada de materiales, encofrado, acero de refuerzo y hormigón.</t>
  </si>
  <si>
    <t>Construcción de losa maciza con hormigón f´c= 280 Kg/cm2, entre ejes 6/B y tramos de muros de contención en esquina NORTE / ESTE; el espesor igual a 0.15 m, e incluye encofrado, acero Ø3/8"@0.20m en ambos sentidos, Ø3/8"@0.25m y Ø1/2"@0.25m como continuidad de refuerzo proveniente de las losas adyacentes, y sus anclajes completos con resina exposica en las vigas perimetrales. Se debe considerar un refuerzo plano con Ø1/2" en todo el perimetro del patinillo previsto (long= 4.00m aprox).</t>
  </si>
  <si>
    <t>1.1.1</t>
  </si>
  <si>
    <t>1.1.1.2</t>
  </si>
  <si>
    <t>1.1.1.1</t>
  </si>
  <si>
    <t>1.1.1.3</t>
  </si>
  <si>
    <t>1.1.1.4</t>
  </si>
  <si>
    <t>1.1.1.5</t>
  </si>
  <si>
    <t>1.1.1.6</t>
  </si>
  <si>
    <t>1.1.1.7</t>
  </si>
  <si>
    <t>1.1.1.8</t>
  </si>
  <si>
    <t>1.1.1.9</t>
  </si>
  <si>
    <t>1.1.1.10</t>
  </si>
  <si>
    <t>1.1.1.11</t>
  </si>
  <si>
    <t>1.1.1.12</t>
  </si>
  <si>
    <t>1.1.1.13</t>
  </si>
  <si>
    <t>1.1.1.14</t>
  </si>
  <si>
    <t>1.1.1.15</t>
  </si>
  <si>
    <t>1.1.1.16</t>
  </si>
  <si>
    <t>1.1.1.17</t>
  </si>
  <si>
    <t>1.1.2</t>
  </si>
  <si>
    <t>1.1.2.1</t>
  </si>
  <si>
    <t>1.1.2.2</t>
  </si>
  <si>
    <t>1.1.2.5</t>
  </si>
  <si>
    <t>1.1.2.3</t>
  </si>
  <si>
    <t>1.1.2.4</t>
  </si>
  <si>
    <t>1.1.2.6</t>
  </si>
  <si>
    <t>1.1.2.7</t>
  </si>
  <si>
    <t>1.1.2.8</t>
  </si>
  <si>
    <t>1.1.2.9</t>
  </si>
  <si>
    <t>1.1.2.10</t>
  </si>
  <si>
    <t>1.1.2.11</t>
  </si>
  <si>
    <t>1.1.2.12</t>
  </si>
  <si>
    <t>1.1.2.13</t>
  </si>
  <si>
    <t>1.1.2.14</t>
  </si>
  <si>
    <t>1.1.3</t>
  </si>
  <si>
    <t>1.1.3.1</t>
  </si>
  <si>
    <t>1.1.3.2</t>
  </si>
  <si>
    <t>1.1.3.3</t>
  </si>
  <si>
    <t>1.1.3.4</t>
  </si>
  <si>
    <t>1.1.3.5</t>
  </si>
  <si>
    <t>1.1.3.6</t>
  </si>
  <si>
    <t>1.1.3.7</t>
  </si>
  <si>
    <t>1.1.3.8</t>
  </si>
  <si>
    <t>1.1.3.9</t>
  </si>
  <si>
    <t>1.1.3.10</t>
  </si>
  <si>
    <t>1.1.3.11</t>
  </si>
  <si>
    <t>1.1.3.12</t>
  </si>
  <si>
    <t>1.1.3.13</t>
  </si>
  <si>
    <t>1.1.3.14</t>
  </si>
  <si>
    <t>1.1.4.1</t>
  </si>
  <si>
    <t>1.1.4</t>
  </si>
  <si>
    <t>1.1.4.2</t>
  </si>
  <si>
    <t>1.1.4.5</t>
  </si>
  <si>
    <t>1.1.4.3</t>
  </si>
  <si>
    <t>1.1.4.4</t>
  </si>
  <si>
    <t>1.1.4.6</t>
  </si>
  <si>
    <t>1.1.4.7</t>
  </si>
  <si>
    <t>1.1.4.8</t>
  </si>
  <si>
    <t>1.1.4.9</t>
  </si>
  <si>
    <t>1.1.4.10</t>
  </si>
  <si>
    <t>1.1.4.11</t>
  </si>
  <si>
    <t>1.1.4.12</t>
  </si>
  <si>
    <t>1.1.4.13</t>
  </si>
  <si>
    <t>1.1.4.14</t>
  </si>
  <si>
    <t>Columnas de amarre 0.20mx0.20m, 4 barras de 1/2 estribos 3/8 a 0.20m. Incluye encofrado, acero de refuerzo y hormigón.</t>
  </si>
  <si>
    <t>Viga de amarre  0.20mx0.20m, 4 barras de 3/8 estribos 3/8 a 0.20m. Incluye encofrado, acero de refuerzo y hormigón.</t>
  </si>
  <si>
    <t>Dinteles 0.20m x 0.20m, 4 barras de 1/2 estribos 3/8 a 0.20m. Incluye encofrado, acero de refuerzo y hormigón.</t>
  </si>
  <si>
    <t>Construcción de junta de expansión con poliestireno para la union de los muros pandereta con elementos estructurales, espesor 2" (en la volumetría se considera este efecto).</t>
  </si>
  <si>
    <t>Construcción de junta de expansión con masilla de alta plasticidad para la union de los muros pandereta con elementos estructurales. Espesor 2" en ambas caras. No incluye relleno con poliestireno expandido.</t>
  </si>
  <si>
    <t>Colocación y pulido de fino en losa de entrepiso externa (áreas de acceso frontal y posterior), espesor promedio 5.00 cm. Incluye curador de base acuosa, terminación pulida y limpieza final. Mano de obra y equipos (alisador mecánico ó helicoptero)</t>
  </si>
  <si>
    <t>Impermeabilizante de losa en poliuretano líquido o material similar. Incluye limpieza de la superficie y sellado de grietas con masilla de poliuretano.</t>
  </si>
  <si>
    <t>Columnas de amarre 0.20mx0.20m, 4 barras de 1/2 estribos 3/8 a 0.20m. Incluye la subida de materiales, encofrado, acero de refuerzo y hormigón.</t>
  </si>
  <si>
    <t>Viga de amarre  0.20mx0.20m, 4 barras de 3/8 estribos 3/8 a 0.20m. Incluye la subida de materiales, encofrado, acero de refuerzo y hormigón.</t>
  </si>
  <si>
    <t>Repello maestreado en muros de carga, columnas, vigas interiores y exteriores.  Incluye portico H del área de servicios</t>
  </si>
  <si>
    <t>Dinteles 0.20m x 0.20m, 4 barras de 1/2 estribos 3/8 a 0.20m. Incluye la subida de materiales, encofrado, acero de refuerzo y hormigón.</t>
  </si>
  <si>
    <t>Construcción de 5 columnas de 0.20mx0.35mx1.40m para emportar inodoros de pared. Incluye la subida de materiales, encofrado, acero de refuerzo y hormigón 210 Kg/cm2</t>
  </si>
  <si>
    <t>Pañete de dinteles, vigas y columnas de amarre.
Incluye la subida de materiales</t>
  </si>
  <si>
    <t>Pañete en muros de bloques.
Incluye la subida de materiales</t>
  </si>
  <si>
    <t>Repello maestreado en muros de carga, columnas, vigas interiores y exteriores. Incluye portico H del área de servicios</t>
  </si>
  <si>
    <t>Construcción de 5 columnas de 0.20mx0.35mx1.40m para emportar inodoros de pared.
Incluye la subida de materiales, encofrado, acero de refuerzo y hormigón 210 Kg/cm2</t>
  </si>
  <si>
    <t xml:space="preserve">Colocación y pulido de fino en las losas de techo de los edificios A y B. Incluye curador de base acuosa, terminación pulida y limpieza final. Mano de obra y equipos (alisador mecánico ó helicoptero) </t>
  </si>
  <si>
    <t>Impermeabilizante en las losas de techo de los edificios A y B, antepechos y tragaluz, en lona asfáltica, espesor de 4 mm. Incluye limpieza de la superficie, sellado de grietas con masilla de poliuretano y colocación de primer. Incluye subida de materiales</t>
  </si>
  <si>
    <t>Construcción de zabaletas en losas de techo de los edificios A y B. Incluye subida de materiales</t>
  </si>
  <si>
    <t>1.2.1</t>
  </si>
  <si>
    <t>1.2.1.1</t>
  </si>
  <si>
    <t>1.2.1.2</t>
  </si>
  <si>
    <t>1.2.1.3</t>
  </si>
  <si>
    <t>1.2.1.4</t>
  </si>
  <si>
    <t>1.2.1.5</t>
  </si>
  <si>
    <t>1.2.1.6</t>
  </si>
  <si>
    <t>1.2.1.7</t>
  </si>
  <si>
    <t>1.2.1.8</t>
  </si>
  <si>
    <t>1.2.1.9</t>
  </si>
  <si>
    <t>1.2.1.10</t>
  </si>
  <si>
    <t>1.2.1.11</t>
  </si>
  <si>
    <t>1.2.1.12</t>
  </si>
  <si>
    <t>1.2.1.13</t>
  </si>
  <si>
    <t>1.2.1.14</t>
  </si>
  <si>
    <t>1.2.1.15</t>
  </si>
  <si>
    <t>1.2.1.16</t>
  </si>
  <si>
    <t>1.2.2</t>
  </si>
  <si>
    <t>1.2.2.1</t>
  </si>
  <si>
    <t>1.2.2.2</t>
  </si>
  <si>
    <t>1.2.2.3</t>
  </si>
  <si>
    <t>1.2.2.4</t>
  </si>
  <si>
    <t>1.2.2.5</t>
  </si>
  <si>
    <t>1.2.2.6</t>
  </si>
  <si>
    <t>1.2.2.7</t>
  </si>
  <si>
    <t>1.2.2.8</t>
  </si>
  <si>
    <t>1.2.2.9</t>
  </si>
  <si>
    <t>1.2.2.10</t>
  </si>
  <si>
    <t>1.2.2.11</t>
  </si>
  <si>
    <t>1.2.2.12</t>
  </si>
  <si>
    <t>1.2.2.13</t>
  </si>
  <si>
    <t>1.2.2.14</t>
  </si>
  <si>
    <t>1.2.2.15</t>
  </si>
  <si>
    <t>1.2.3</t>
  </si>
  <si>
    <t>1.2.4</t>
  </si>
  <si>
    <t>1.2.3.1</t>
  </si>
  <si>
    <t>1.2.3.2</t>
  </si>
  <si>
    <t>1.2.3.3</t>
  </si>
  <si>
    <t>1.2.3.4</t>
  </si>
  <si>
    <t>1.2.3.5</t>
  </si>
  <si>
    <t>1.2.3.6</t>
  </si>
  <si>
    <t>1.2.3.7</t>
  </si>
  <si>
    <t>1.2.3.8</t>
  </si>
  <si>
    <t>1.2.3.9</t>
  </si>
  <si>
    <t>1.2.3.10</t>
  </si>
  <si>
    <t>1.2.3.11</t>
  </si>
  <si>
    <t>1.2.3.12</t>
  </si>
  <si>
    <t>1.2.3.13</t>
  </si>
  <si>
    <t>1.2.3.14</t>
  </si>
  <si>
    <t>1.2.3.15</t>
  </si>
  <si>
    <t>1.2.5</t>
  </si>
  <si>
    <t>1.2.4.1</t>
  </si>
  <si>
    <t>1.2.4.2</t>
  </si>
  <si>
    <t>1.2.4.3</t>
  </si>
  <si>
    <t>1.2.4.4</t>
  </si>
  <si>
    <t>1.2.4.5</t>
  </si>
  <si>
    <t>1.2.4.6</t>
  </si>
  <si>
    <t>1.2.4.7</t>
  </si>
  <si>
    <t>1.2.4.8</t>
  </si>
  <si>
    <t>1.2.4.9</t>
  </si>
  <si>
    <t>1.2.4.10</t>
  </si>
  <si>
    <t>1.2.4.11</t>
  </si>
  <si>
    <t>1.2.4.12</t>
  </si>
  <si>
    <t>1.2.4.13</t>
  </si>
  <si>
    <t>1.2.4.14</t>
  </si>
  <si>
    <t>1.2.4.15</t>
  </si>
  <si>
    <t>1.2.5.1</t>
  </si>
  <si>
    <t>1.2.5.2</t>
  </si>
  <si>
    <t>1.2.5.3</t>
  </si>
  <si>
    <t>1.2.5.4</t>
  </si>
  <si>
    <t>1.2.5.5</t>
  </si>
  <si>
    <t>1.2.5.6</t>
  </si>
  <si>
    <t>1.2.5.7</t>
  </si>
  <si>
    <t>1.2.5.8</t>
  </si>
  <si>
    <t>1.2.5.9</t>
  </si>
  <si>
    <t>1.2.5.10</t>
  </si>
  <si>
    <t>1.2.5.11</t>
  </si>
  <si>
    <t>1.2.5.12</t>
  </si>
  <si>
    <t>1.2.5.13</t>
  </si>
  <si>
    <t>1.2.5.14</t>
  </si>
  <si>
    <t>1.2.5.15</t>
  </si>
  <si>
    <t>1.2.5.16</t>
  </si>
  <si>
    <t>1.2.6</t>
  </si>
  <si>
    <t>1.2.6.1</t>
  </si>
  <si>
    <t>1.2.6.2</t>
  </si>
  <si>
    <t>1.2.6.3</t>
  </si>
  <si>
    <t>1.2.6.4</t>
  </si>
  <si>
    <t>1.2.6.5</t>
  </si>
  <si>
    <t>1.2.6.6</t>
  </si>
  <si>
    <t>1.2.6.7</t>
  </si>
  <si>
    <t>1.2.6.8</t>
  </si>
  <si>
    <t>1.2.6.9</t>
  </si>
  <si>
    <t>1.2.6.10</t>
  </si>
  <si>
    <t>1.2.6.11</t>
  </si>
  <si>
    <t>1.2.6.12</t>
  </si>
  <si>
    <t>1.2.6.13</t>
  </si>
  <si>
    <t>1.2.6.14</t>
  </si>
  <si>
    <t>1.2.6.15</t>
  </si>
  <si>
    <t>1.2.7</t>
  </si>
  <si>
    <t>1.2.7.1</t>
  </si>
  <si>
    <t>1.2.7.2</t>
  </si>
  <si>
    <t>1.2.7.3</t>
  </si>
  <si>
    <t>1.2.7.4</t>
  </si>
  <si>
    <t>1.2.7.5</t>
  </si>
  <si>
    <t>1.2.7.6</t>
  </si>
  <si>
    <t>1.2.7.7</t>
  </si>
  <si>
    <t>1.2.7.8</t>
  </si>
  <si>
    <t>1.2.7.9</t>
  </si>
  <si>
    <t>1.2.7.10</t>
  </si>
  <si>
    <t>1.2.7.11</t>
  </si>
  <si>
    <t>1.2.7.12</t>
  </si>
  <si>
    <t>1.2.7.13</t>
  </si>
  <si>
    <t>1.2.7.14</t>
  </si>
  <si>
    <t>1.2.7.15</t>
  </si>
  <si>
    <t>1.2.7.16</t>
  </si>
  <si>
    <t>1.2.7.17</t>
  </si>
  <si>
    <t>1.2.7.18</t>
  </si>
  <si>
    <t>1.2.7.19</t>
  </si>
  <si>
    <t>ACTIVIDADES COMPLEMENTARIAS</t>
  </si>
  <si>
    <t>Pañete maestreado interior y exterior</t>
  </si>
  <si>
    <t>Losa de piso en hormigón 210 Kg/cm2, espesor 0.10 m.  Incluye guarderas y fibra de polipropieno. Incluye curador de base acuosa, terminación pulida y limpieza final. Mano de obra y equipos (alisador mecánico ó helicoptero)</t>
  </si>
  <si>
    <t>Construcción de muros de bloques de 20 cm (8").
Incluye bajada de materiales, acero de refuerzo Ø3/8" y relleno con hormigón en cámaras a cada 0.40 m (donde se ubique el bastón).</t>
  </si>
  <si>
    <t>Zapata de hormigón 210 Kg/cm2 para muros de bloques de 20.00 cm (8"). 0.60m x 0.25 m. Refuerzo 3 barras de 3/8 y estribos 3/8 a 0.25m. Incluye acero de refuerzo y guarderas.</t>
  </si>
  <si>
    <t>Excavación en roca de cimientos con equipo manual. Desplante 0.85m.</t>
  </si>
  <si>
    <t>Bote de material producto de excavación. Esponjamiento de un 30%</t>
  </si>
  <si>
    <t>Dintel de hormigón 0.15m x 0.20m, 4 barras de 1/2 estribos 3/8 a 0.20m. Incluye encofrado, acero de refuerzo y hormigón.</t>
  </si>
  <si>
    <t>Losa cubierta de hormigón 210 Kg/cm2, espesor 0.12 m. Incluye encofrado y acero de refuerzo</t>
  </si>
  <si>
    <t>Impermeabilizante en losa de techo y antepechos en lona asfáltica, espesor de 4 mm. Incluye limpieza de la superficie, sellado de grietas con masilla de poliuretano y colocación de primer. Incluye subida de materiales</t>
  </si>
  <si>
    <t>Losa de piso en Hormigón 210 Kg/cm2, espesor 0.10 m. Incluye guarderas y fibra de polipropieno. Terminación frotada.</t>
  </si>
  <si>
    <t>Colocación y pulido de fino en losa de techo o cubierta, espesor promedio 6.00 cm. Incluye curador de base acuosa, terminación pulida y limpieza final. Mano de obra y equipos (alisador mecánico ó helicoptero)</t>
  </si>
  <si>
    <t>M</t>
  </si>
  <si>
    <t>Construcción de zabaletas en losa de techo. Incluye subida de materiales</t>
  </si>
  <si>
    <t>Losa aligerada. Cubierta de hormigón 240 Kg/cm2, espesor 0.20 m.Incluye encofrado, acero de refuerzo y planchas de poliestireno 1.45 x 0.50 x 0.15</t>
  </si>
  <si>
    <t>Construcción de junta de expansión con poliestireno y masilla de alta plasticidad. Espesor 2".</t>
  </si>
  <si>
    <t>Cerramiento en bloques de 8" para caja de patinillo en los edificios A y B sobre nivel de techo. H= 0.50 m. Incluye subida o bajada de materiales, acero de refuerzo Ø3/8" y relleno con hormigón en cámaras a cada 0.60 m (donde se ubique el bastón).</t>
  </si>
  <si>
    <t>Pañete de muros caja de patinillos edif A y B sobre nivel de techo. Incluye la subida o bajada de materiales</t>
  </si>
  <si>
    <t>Losa de techo para patinillos de los edificios A y B sobre nivel de techo. Incluye encofrado, armado y vaciado. Dimensión  2.11x 1 m  y 1.13 X 0.335 m, e= 0.12 m</t>
  </si>
  <si>
    <t>Suministro de tuberia de 5" X 20 ´ A53, SCH -10 ,   para 2 muffler  con 110 y 115  ML de 2 generadores eléctricos (Plantas eléctricas)</t>
  </si>
  <si>
    <t>Materiales, equipos, andamios, fijaciones con colgadores tipo pera certificada UL y accesorios para instalación de las 3 tuberias.
(consolidado de accesorios para contraincedio y plantas eléctricas)</t>
  </si>
  <si>
    <t>Materiales para aislamiento térmico de las 3 tuberias, plancha de fibra de 2".
(contraincendio y 2 plantas eléctricas)</t>
  </si>
  <si>
    <t>Trampa de agua para Muflerr de 4 1/2" para la bomba contraincendios.</t>
  </si>
  <si>
    <t>Trampa de agua para Muflerr de 5 1/2" para los dos generadores.</t>
  </si>
  <si>
    <t>Pasante de 8" dm con maquina  en losa de H.A.
(2 tuberías por cada nivel soterrado)</t>
  </si>
  <si>
    <t>TERMINACIÓN DE SUPERFICIES</t>
  </si>
  <si>
    <t>REQUERIMIENTOS GENERALES</t>
  </si>
  <si>
    <t>Alquiler de minicargador frontal (trabajos de orden, limpieza y apoyo movilizacion interior)</t>
  </si>
  <si>
    <t>DIVISIONES LIGERAS</t>
  </si>
  <si>
    <t>Topografia Continua durante el proyecto ( incluye minimo de 5 visitas mensuales y uso de estacion total, Nivel Laser)</t>
  </si>
  <si>
    <t>Limpieza continua durante ejecucion del proyecto, incluye gestion de recoleccion de escombros, instalacion de ductos de desperdicios, materiales gastable como fundas, tanques, escobas, mano de obra y agua (4 hombres por dia en una jornada de 6 dias x semana durante 5 meses)</t>
  </si>
  <si>
    <t>Bote de escombros y materiales de desechos
(se estiman camiones de 6.00 m3)</t>
  </si>
  <si>
    <t>Columnas de amarre 0.20mx0.20m, 4 barras de 3/8 estribos 3/8 a 0.25m. Incluye encofrado, acero de refuerzo y hormigón.</t>
  </si>
  <si>
    <t>Viga de coronamiento  0.20mx0.20m, 4 barras de 3/8 estribos 3/8 a 0.25. Incluye encofrado, acero de refuerzo y hormigón.</t>
  </si>
  <si>
    <t>Pintura acrílica exterior sobre cierre en panel fibro-yeso. Color gris oscuro</t>
  </si>
  <si>
    <t>Counter de hormigón 210 Kg/cm2, espesor 0.10 m. Incluye encofrado (2.54 m2) y acero de refuerzo</t>
  </si>
  <si>
    <t>Fraguache de dinteles, vigas y columnas de amarre. Incluye bajada de materiales</t>
  </si>
  <si>
    <t>SUMINISTRO E INSTALACIÓN DE GAS PROPANO PARA LA CAFETERÍA EN NIVEL DE LLEGADA</t>
  </si>
  <si>
    <t>Suministro e instalación de 24 ml de  tuberias de gas propano de 1/4",  colgante en losa. Incluye materiales,  2 perforaciones para pasante  de 1/2" dm  en losa H.A., fijaciones con colgadores tipo pera certificada UL, andamio y accesorios.</t>
  </si>
  <si>
    <t>Muros circulares espesor 0.10m; radio exterior 0.80m, radio interior 0.70m. Incluye acero de refuerzo y hormigón 240 Kg/cm2</t>
  </si>
  <si>
    <t>Suministro e instalación cerramiento de plywood de 1/4" para fachada. Altura 2.90 m</t>
  </si>
  <si>
    <t>1.3.1</t>
  </si>
  <si>
    <t>1.3.1.1</t>
  </si>
  <si>
    <t>1.3.1.2</t>
  </si>
  <si>
    <t>1.3.1.3</t>
  </si>
  <si>
    <t>1.3.1.4</t>
  </si>
  <si>
    <t>1.3.2</t>
  </si>
  <si>
    <t>1.3.3</t>
  </si>
  <si>
    <t>1.3.4</t>
  </si>
  <si>
    <t>1.3.6</t>
  </si>
  <si>
    <t>1.3.2.1</t>
  </si>
  <si>
    <t>1.3.2.2</t>
  </si>
  <si>
    <t>1.3.2.3</t>
  </si>
  <si>
    <t>1.3.2.4</t>
  </si>
  <si>
    <t>1.3.2.5</t>
  </si>
  <si>
    <t>1.3.2.6</t>
  </si>
  <si>
    <t>1.3.2.7</t>
  </si>
  <si>
    <t>1.3.2.8</t>
  </si>
  <si>
    <t>1.3.2.9</t>
  </si>
  <si>
    <t>1.3.3.1</t>
  </si>
  <si>
    <t>1.3.3.2</t>
  </si>
  <si>
    <t>1.3.3.8</t>
  </si>
  <si>
    <t>1.3.3.3</t>
  </si>
  <si>
    <t>1.3.3.4</t>
  </si>
  <si>
    <t>1.3.3.5</t>
  </si>
  <si>
    <t>1.3.3.6</t>
  </si>
  <si>
    <t>1.3.3.7</t>
  </si>
  <si>
    <t>1.3.3.9</t>
  </si>
  <si>
    <t>1.3.3.10</t>
  </si>
  <si>
    <t>1.3.4.1</t>
  </si>
  <si>
    <t>1.3.4.2</t>
  </si>
  <si>
    <t>1.3.4.3</t>
  </si>
  <si>
    <t>1.3.4.4</t>
  </si>
  <si>
    <t>1.3.4.5</t>
  </si>
  <si>
    <t>1.3.4.6</t>
  </si>
  <si>
    <t>1.3.4.7</t>
  </si>
  <si>
    <t>1.3.4.8</t>
  </si>
  <si>
    <t>1.3.4.9</t>
  </si>
  <si>
    <t>1.3.4.10</t>
  </si>
  <si>
    <t>1.3.5</t>
  </si>
  <si>
    <t>1.3.5.1</t>
  </si>
  <si>
    <t>1.3.5.2</t>
  </si>
  <si>
    <t>1.3.5.8</t>
  </si>
  <si>
    <t>1.3.5.7</t>
  </si>
  <si>
    <t>1.3.5.5</t>
  </si>
  <si>
    <t>1.3.5.3</t>
  </si>
  <si>
    <t>1.3.5.4</t>
  </si>
  <si>
    <t>1.3.5.6</t>
  </si>
  <si>
    <t>1.3.5.9</t>
  </si>
  <si>
    <t>1.3.5.10</t>
  </si>
  <si>
    <t>1.3.5.11</t>
  </si>
  <si>
    <t>1.3.5.12</t>
  </si>
  <si>
    <t>1.3.5.13</t>
  </si>
  <si>
    <t>1.3.5.14</t>
  </si>
  <si>
    <t>1.3.5.15</t>
  </si>
  <si>
    <t>1.3.6.1</t>
  </si>
  <si>
    <t>1.3.6.2</t>
  </si>
  <si>
    <t>1.3.6.3</t>
  </si>
  <si>
    <t>1.3.6.4</t>
  </si>
  <si>
    <t>M2/MES</t>
  </si>
  <si>
    <t>Corte con disco de diamante de irregularidades o deformaciones salientes en la superficie de  vigas muros y columnas.</t>
  </si>
  <si>
    <t>Confección de juntas rehudindas en muros y columnas de H.A con disco de corte adiamantado , nivel 1 al 7</t>
  </si>
  <si>
    <t>Confección de biselados en muros y columnas de H.A. con disco de corte adiamantado, sotanos.</t>
  </si>
  <si>
    <t>Confeccion de biselados en muros y columnas de H.A. con disco de corte adiamantado, nivel 1 al 7</t>
  </si>
  <si>
    <t>Suministro e instalación  lámina de fibra de carbono de 100 mm ancho y espesor de 1.2 mm,   para reforzamiento estructural en pórticos F  y E . Incluye preparación de superficie, adhesivo de resina epóxica y anclajes. (long 9.20m, ancho 0.20m)</t>
  </si>
  <si>
    <t>Resane con grout en elementos estructurales interiores y fachada</t>
  </si>
  <si>
    <t>Sellado de huecos en columnas, y muros de carga nivel -4 con mortero.</t>
  </si>
  <si>
    <t>Actividades complementarias</t>
  </si>
  <si>
    <t>Juntas de expansión antisísmicas</t>
  </si>
  <si>
    <t xml:space="preserve">Suministro e instalacion de junta de expansión antisísmica de  0.22 m x 9.15 m , nivel 1 al 5 </t>
  </si>
  <si>
    <t>Suministro e instalacion de junta de expansión antisísmica de  0.22 m x 9.15 m , nivel 6</t>
  </si>
  <si>
    <t>Suministro e instalacion de junta de expansión vertical nivel 1 al 5</t>
  </si>
  <si>
    <t>Tapajuntas de paredes para exterior, rasante con la fachada  (2 por nivel), en acero inoxidable o aluminio anodizado,  Tamaño  0.22 m de ancho y  4 m de altura,  ( a excepción del nivel 1 con 5.05 m )  resistente a rayos UV.  A colocarse entre dos perfiles de aluminio (marcos de ventanas) . Fijación mediante clip o tornillo.</t>
  </si>
  <si>
    <t>Tapajuntas de paredes para interior rasante con la pared  (2 por nivel), en acero inoxidable o aluminio anodizado,  Tamaño  0.22 m de ancho y 4 m de altura  ( a excepción del nivel 1 con 5.05 m ).  A colocarse entre dos perfiles de aluminio (marcos de ventanas) .  Fijación mediante clip o tornillo.</t>
  </si>
  <si>
    <t>SUB-TOTAL GENERAL RD$</t>
  </si>
  <si>
    <t>La propuesta debe ser acorde a los detalles de planos anexos o calidad similar. Los productos a aplicar deben ser de alta calidad y de fabricantes de reconocimiento internacional.</t>
  </si>
  <si>
    <t>Todas las juntas deben ser impermeables, estancas, con aislamiento acustico,  capacidad de movimiento total de 100%o +/- 50%. La placa o tapajunta debe ser de acero inoxidable o aluminio anodizado, con capacidad de alto tráfico de personas y resistente a la abrasión. Fijación preferible  mediante adhesivo epóxico.  Resistencia a productos químicos moderados y al fuego. Las juntas de entrepiso deben ser  enrasadas al nivel de piso terminado.</t>
  </si>
  <si>
    <t>La placa del tapajunta debe extenderse máximo 15 cm a ambos lados de la junta de 22 cm. Por tanto, en el caso de los pasos peatonales El ancho máximo del tapajunta debe ser 0.52 m y para los terminales de pared 0.37 m. La placa debe tenr un espesor mínimo de 6mm.</t>
  </si>
  <si>
    <t>Los tapajuntas verticales deben ser en acero inoxidable o aluminio anodizado,  resistente a la corrosión y posibilidad de  lacar en color negro. En el caso de los exteriores con resistencia a los rayos UV.</t>
  </si>
  <si>
    <t xml:space="preserve">El  precio unitario incluye cada una de las partidas necesarias para la recepcion de los mismos como trabajos terminados, incluyendo transporte, costos de importación, suministro y uso de andamios. El contratista debe realizar la gestion de recojida,disposición, limpieza y  bote  de escombros producidos. </t>
  </si>
  <si>
    <t>NOTAS GENERALES</t>
  </si>
  <si>
    <t>JUNTAS DE EXPANSIÓN ANTISISMICAS</t>
  </si>
  <si>
    <t>3.1.1</t>
  </si>
  <si>
    <t>3.1.1.1</t>
  </si>
  <si>
    <t>3.1.1.2</t>
  </si>
  <si>
    <t>3.1.2</t>
  </si>
  <si>
    <t>3.1.2.1</t>
  </si>
  <si>
    <t>3.1.2.2</t>
  </si>
  <si>
    <t>3.1.3</t>
  </si>
  <si>
    <t>3.1.3.1</t>
  </si>
  <si>
    <t>3.1.3.2</t>
  </si>
  <si>
    <t>3.1.3.3</t>
  </si>
  <si>
    <t>3.2.1</t>
  </si>
  <si>
    <t>Suministro e instalación de accesorios sanitarios</t>
  </si>
  <si>
    <t>PRESUPUESTO INSTALACIONES TÉCNICAS COMPLEMENTARIAS</t>
  </si>
  <si>
    <t>SUMINISTRO E INSTALACIÓN DE ACCESORIOS SANITARIOS</t>
  </si>
  <si>
    <t>Construcción de muros de bloques de 20 cm (8").
Incluye bajada de materiales, acero de refuerzo Ø3/8" y relleno con hormigón en cámaras a cada 0.60 m (donde se ubique el bastón). Considerar anclaje en losas o vigas existentes.</t>
  </si>
  <si>
    <t>Construcción de muros de bloques de 15 cm (6").
Incluye bajada de materiales, acero de refuerzo Ø3/8" y relleno con hormigón en cámaras cada 0.60 m (donde se ubique el bastón). Considerar anclaje en losas o vigas existentes.</t>
  </si>
  <si>
    <t>Construcción de muros de bloques de 15 cm (6").
Incluye bajada de materiales, acero de refuerzo Ø3/8" y relleno con hormigón en cámaras cada 0.40 m (donde se ubique el bastón). Considerar anclaje en losas o vigas existentes.</t>
  </si>
  <si>
    <t>Construcción de muro pandereta de hormigón 210 Kg/cm2, espesor 12.00 cm en descanso escalera de 1.10 x 0.12 x 3.90  (2 muros), acabado hormigon visto</t>
  </si>
  <si>
    <t>Construcción de muro pandereta de hormigón 210 Kg/cm2, espesor 12.00 cm en descanso escalera de 0.30 x 0.12 x 3.84  (2 muros), acabado hormigón visto</t>
  </si>
  <si>
    <t>Construcción de muro pandereta de hormigón 210 Kg/cm2, espesor 12.00 cm en descanso escalera de 0.30 x 0.12 x 5.10  (2 muros), acabado hormigón visto</t>
  </si>
  <si>
    <t>Construcción de bordillo o zócalo de hormigón, espesor 0.20m x 0.10 cm. Incluye encofrado, acero de refuerzo y hormigón. Ubicados debajo ventanas edif. B 2.43*0.20*0.1m</t>
  </si>
  <si>
    <t>Construcción de bordillo o zócalo de hormigón, espesor 0.20m x 0.10 cm. Incluye encofrado, acero de refuerzo y hormigón. Ubicados debajo ventanas edif. B 2.43*0.20*0.1mx2</t>
  </si>
  <si>
    <t>Construcción de bordillo o zócalo de hormigón, espesor 0.20m x 0.10 cm. Incluye la subida de materiales, encofrado, acero de refuerzo y hormigón. Ubicados debajo particion de vidrio modulo de servicios, nivel de azotea, 9.15*0.20*0.10m + debajo ventanas 2.43*0.20*0.1mx2</t>
  </si>
  <si>
    <t>1.2.1.17</t>
  </si>
  <si>
    <t>Construcción de zócalo de hormigón. Incluye encofrado y hormigón. Ubicados debajo muro cortina nivel 1, de  55.95x0.15 x 0.035 m .</t>
  </si>
  <si>
    <t>1.3.4.11</t>
  </si>
  <si>
    <t>Base cerramiento de vidrio fijo de la caseta de la salida de emergencia en blocks de 15 cm (solo una línea de block)  . Incluye pañete y relleno de camaras con hormigón.</t>
  </si>
  <si>
    <t>1.3.7</t>
  </si>
  <si>
    <t>1.3.7.1</t>
  </si>
  <si>
    <t>1.3.7.2</t>
  </si>
  <si>
    <t>1.3.7.3</t>
  </si>
  <si>
    <t>1.3.8</t>
  </si>
  <si>
    <t>1.3.8.1</t>
  </si>
  <si>
    <t>1.3.8.2</t>
  </si>
  <si>
    <t>1.3.8.3</t>
  </si>
  <si>
    <t>1.3.8.4</t>
  </si>
  <si>
    <t>1.3.8.5</t>
  </si>
  <si>
    <t>1.3.8.6</t>
  </si>
  <si>
    <t>1.3.8.7</t>
  </si>
  <si>
    <t>1.3.9</t>
  </si>
  <si>
    <t>1.3.9.1</t>
  </si>
  <si>
    <t>1.3.10</t>
  </si>
  <si>
    <t>1.3.10.1</t>
  </si>
  <si>
    <t>1.3.10.2</t>
  </si>
  <si>
    <t>1.3.10.3</t>
  </si>
  <si>
    <t>1.3.10.4</t>
  </si>
  <si>
    <t>1.3.10.5</t>
  </si>
  <si>
    <t>1.3.10.6</t>
  </si>
  <si>
    <t>1.3.10.7</t>
  </si>
  <si>
    <t>1.3.10.8</t>
  </si>
  <si>
    <t>1.3.10.9</t>
  </si>
  <si>
    <t>1.3.10.10</t>
  </si>
  <si>
    <t>1.3.10.11</t>
  </si>
  <si>
    <t>1.3.10.12</t>
  </si>
  <si>
    <t>1.3.11</t>
  </si>
  <si>
    <t>1.3.11.1</t>
  </si>
  <si>
    <t>1.3.11.2</t>
  </si>
  <si>
    <t>1.3.11.3</t>
  </si>
  <si>
    <t>1.3.11.4</t>
  </si>
  <si>
    <t>1.3.11.5</t>
  </si>
  <si>
    <t>1.3.11.6</t>
  </si>
  <si>
    <t>1.3.11.7</t>
  </si>
  <si>
    <t>1.3.12</t>
  </si>
  <si>
    <t>1.3.12.1</t>
  </si>
  <si>
    <t>Muros aligerados  de poliestireno expandido (incluye terminación de superficie, acabado liso) nivel 1 al 6 y nivel de azotea</t>
  </si>
  <si>
    <t>Cierre en panel fibro-yeso (Densglass), una cara, en fachada frontal, parte posterior de ascensores, detrás de louvers metálicos. Incluye terminación lisa.</t>
  </si>
  <si>
    <t xml:space="preserve">Cierre en panel fibro-yeso (Densglass), dos caras, reforzado, en áreas de baño y zonas húmedas. Incluye terminación lisa. </t>
  </si>
  <si>
    <t>1.3.12.2</t>
  </si>
  <si>
    <t>1.3.12.3</t>
  </si>
  <si>
    <t>1.3.12.4</t>
  </si>
  <si>
    <t>Junta de aluminio en encuentro de  piso de granito vaciado y alfombra</t>
  </si>
  <si>
    <t>1.3.13</t>
  </si>
  <si>
    <t>1.3.13.1</t>
  </si>
  <si>
    <t>1.3.13.3</t>
  </si>
  <si>
    <t>1.3.13.4</t>
  </si>
  <si>
    <t>1.3.13.2</t>
  </si>
  <si>
    <t>1.3.13.5</t>
  </si>
  <si>
    <t>1.3.13.6</t>
  </si>
  <si>
    <t>1.3.14</t>
  </si>
  <si>
    <t>1.3.14.1</t>
  </si>
  <si>
    <t>1.3.14.2</t>
  </si>
  <si>
    <t>1.3.14.3</t>
  </si>
  <si>
    <t>1.3.14.4</t>
  </si>
  <si>
    <t>1.3.14.5</t>
  </si>
  <si>
    <t>1.3.14.6</t>
  </si>
  <si>
    <t>1.3.14.7</t>
  </si>
  <si>
    <t>1.3.14.8</t>
  </si>
  <si>
    <t>1.3.14.9</t>
  </si>
  <si>
    <t>1.3.14.10</t>
  </si>
  <si>
    <t>1.3.14.11</t>
  </si>
  <si>
    <t>REJILLAS DE PISO</t>
  </si>
  <si>
    <t>ud</t>
  </si>
  <si>
    <t>Rejillas de piso cuadrada en acero en superficie de alto tránsito con dimensiones 10" x 10" x 2-3/8" (Parqueo sot-3@-1)</t>
  </si>
  <si>
    <t>Rejillas de piso cuadrada en acero en superficie de alto tránsito con dimensiones 10" x 10" x 2-3/8" (Nivel 1)</t>
  </si>
  <si>
    <t>PRESUPUESTO CERRAMIENTO DE HUECOS</t>
  </si>
  <si>
    <r>
      <t xml:space="preserve">Puerta de Madera Roble Macizo </t>
    </r>
    <r>
      <rPr>
        <b/>
        <sz val="11"/>
        <rFont val="Tahoma"/>
        <family val="2"/>
      </rPr>
      <t>P09</t>
    </r>
    <r>
      <rPr>
        <sz val="11"/>
        <rFont val="Tahoma"/>
        <family val="2"/>
      </rPr>
      <t xml:space="preserve"> (0.90m x 2.10m) (laqueado mate) batiente de una hoja.</t>
    </r>
  </si>
  <si>
    <r>
      <t xml:space="preserve">Puerta de Aluminio y Vidrio </t>
    </r>
    <r>
      <rPr>
        <b/>
        <sz val="11"/>
        <rFont val="Tahoma"/>
        <family val="2"/>
      </rPr>
      <t>P08</t>
    </r>
    <r>
      <rPr>
        <sz val="11"/>
        <rFont val="Tahoma"/>
        <family val="2"/>
      </rPr>
      <t xml:space="preserve"> (1.20m x 2.10m) batiente de una hoja (acabado Automotriz negro)</t>
    </r>
  </si>
  <si>
    <r>
      <t xml:space="preserve">Puerta de Madera Roble Macizo </t>
    </r>
    <r>
      <rPr>
        <b/>
        <sz val="11"/>
        <rFont val="Tahoma"/>
        <family val="2"/>
      </rPr>
      <t>P03</t>
    </r>
    <r>
      <rPr>
        <sz val="11"/>
        <rFont val="Tahoma"/>
        <family val="2"/>
      </rPr>
      <t xml:space="preserve"> (0.75m x 2.20m) (laqueado mate) batiente de una hoja.</t>
    </r>
  </si>
  <si>
    <r>
      <t xml:space="preserve">Puerta de Madera Roble Macizo </t>
    </r>
    <r>
      <rPr>
        <b/>
        <sz val="11"/>
        <rFont val="Tahoma"/>
        <family val="2"/>
      </rPr>
      <t>P04</t>
    </r>
    <r>
      <rPr>
        <sz val="11"/>
        <rFont val="Tahoma"/>
        <family val="2"/>
      </rPr>
      <t xml:space="preserve"> (0.90m x 2.10m) (laqueado mate) batiente de una hoja.</t>
    </r>
  </si>
  <si>
    <r>
      <t xml:space="preserve">Puerta de Madera Roble Macizo </t>
    </r>
    <r>
      <rPr>
        <b/>
        <sz val="11"/>
        <rFont val="Tahoma"/>
        <family val="2"/>
      </rPr>
      <t>P07</t>
    </r>
    <r>
      <rPr>
        <sz val="11"/>
        <rFont val="Tahoma"/>
        <family val="2"/>
      </rPr>
      <t xml:space="preserve"> (1.10m x 2.10m) (laqueado mate) batiente de una hoja.</t>
    </r>
  </si>
  <si>
    <r>
      <t xml:space="preserve">Puerta de Acero </t>
    </r>
    <r>
      <rPr>
        <b/>
        <sz val="11"/>
        <rFont val="Tahoma"/>
        <family val="2"/>
      </rPr>
      <t>P06</t>
    </r>
    <r>
      <rPr>
        <sz val="11"/>
        <rFont val="Tahoma"/>
        <family val="2"/>
      </rPr>
      <t xml:space="preserve"> (1.40m x 2.42m) batiente de una hoja (acabado Automotriz gris)</t>
    </r>
  </si>
  <si>
    <r>
      <t xml:space="preserve">Ventana proyectada </t>
    </r>
    <r>
      <rPr>
        <b/>
        <sz val="11"/>
        <rFont val="Tahoma"/>
        <family val="2"/>
      </rPr>
      <t>V07</t>
    </r>
    <r>
      <rPr>
        <sz val="11"/>
        <rFont val="Tahoma"/>
        <family val="2"/>
      </rPr>
      <t xml:space="preserve"> (0.81m x 0.30m), aluminio anodizado/vidrio templado.</t>
    </r>
  </si>
  <si>
    <r>
      <t xml:space="preserve">Ventana proyectada </t>
    </r>
    <r>
      <rPr>
        <b/>
        <sz val="11"/>
        <rFont val="Tahoma"/>
        <family val="2"/>
      </rPr>
      <t>V08</t>
    </r>
    <r>
      <rPr>
        <sz val="11"/>
        <rFont val="Tahoma"/>
        <family val="2"/>
      </rPr>
      <t xml:space="preserve"> (0.79m x 0.90m), aluminio anodizado/vidrio templado.</t>
    </r>
  </si>
  <si>
    <t>NIVELES SOTERRADOS NIVEL -4 HASTA NIVEL -1</t>
  </si>
  <si>
    <t>PUERTAS</t>
  </si>
  <si>
    <r>
      <t xml:space="preserve">Puerta enrollable </t>
    </r>
    <r>
      <rPr>
        <b/>
        <sz val="11"/>
        <rFont val="Tahoma"/>
        <family val="2"/>
      </rPr>
      <t xml:space="preserve">P28 </t>
    </r>
    <r>
      <rPr>
        <sz val="11"/>
        <rFont val="Tahoma"/>
        <family val="2"/>
      </rPr>
      <t>(3.90m x 3.03m) de aluminio anonizado (entrada parqueo soterrado, nivel -1)</t>
    </r>
  </si>
  <si>
    <r>
      <t xml:space="preserve">Partición interior (7.75m x 2.53m) en vidrio templado,  perfilería en aluminio anodizado, (acceso de estacionamientos a ascensores nivel -4, contiene las puertas </t>
    </r>
    <r>
      <rPr>
        <b/>
        <sz val="11"/>
        <rFont val="Tahoma"/>
        <family val="2"/>
      </rPr>
      <t>P02</t>
    </r>
    <r>
      <rPr>
        <sz val="11"/>
        <rFont val="Tahoma"/>
        <family val="2"/>
      </rPr>
      <t xml:space="preserve"> (2.00m x 2.53m) y </t>
    </r>
    <r>
      <rPr>
        <b/>
        <sz val="11"/>
        <rFont val="Tahoma"/>
        <family val="2"/>
      </rPr>
      <t>P01</t>
    </r>
    <r>
      <rPr>
        <sz val="11"/>
        <rFont val="Tahoma"/>
        <family val="2"/>
      </rPr>
      <t xml:space="preserve"> (2.00m x 2.53m) de Acceso Ejecutivo y Acceso Peatonal respectivamente). Nivel -4</t>
    </r>
  </si>
  <si>
    <r>
      <t xml:space="preserve">Particion interior de vidrio templado, perfilería en aluminio anodizado de (7.75m x 2.53m) (acceso de estacionamientos a ascensores nivel -3, contiene la puerta </t>
    </r>
    <r>
      <rPr>
        <b/>
        <sz val="11"/>
        <rFont val="Tahoma"/>
        <family val="2"/>
      </rPr>
      <t xml:space="preserve">P01 </t>
    </r>
    <r>
      <rPr>
        <sz val="11"/>
        <rFont val="Tahoma"/>
        <family val="2"/>
      </rPr>
      <t>de</t>
    </r>
    <r>
      <rPr>
        <b/>
        <sz val="11"/>
        <rFont val="Tahoma"/>
        <family val="2"/>
      </rPr>
      <t xml:space="preserve"> </t>
    </r>
    <r>
      <rPr>
        <sz val="11"/>
        <rFont val="Tahoma"/>
        <family val="2"/>
      </rPr>
      <t>2.00m x 2.47m) Niveles -3 al -1</t>
    </r>
  </si>
  <si>
    <t>2.1.1</t>
  </si>
  <si>
    <t>2.1.1.1</t>
  </si>
  <si>
    <t>2.2.2.2</t>
  </si>
  <si>
    <t>2.1.1.2</t>
  </si>
  <si>
    <t>2.1.1.3</t>
  </si>
  <si>
    <t>2.1.1.4</t>
  </si>
  <si>
    <t>2.1.1.5</t>
  </si>
  <si>
    <t>2.1.1.6</t>
  </si>
  <si>
    <t>2.1.1.7</t>
  </si>
  <si>
    <t>2.1.1.8</t>
  </si>
  <si>
    <t>2.1.1.9</t>
  </si>
  <si>
    <t>2.1.1.10</t>
  </si>
  <si>
    <t>2.1.1.11</t>
  </si>
  <si>
    <t>2.1.1.12</t>
  </si>
  <si>
    <t>2.1.1.13</t>
  </si>
  <si>
    <t>2.1.2</t>
  </si>
  <si>
    <t>2.1.2.1</t>
  </si>
  <si>
    <t>2.1.2.2</t>
  </si>
  <si>
    <t>2.1.2.3</t>
  </si>
  <si>
    <t>2.1.2.4</t>
  </si>
  <si>
    <t>2.1.2.5</t>
  </si>
  <si>
    <t>VENTANAS Y PARTICIONES</t>
  </si>
  <si>
    <r>
      <t xml:space="preserve">Puerta de aluminio y vidrio </t>
    </r>
    <r>
      <rPr>
        <b/>
        <sz val="11"/>
        <rFont val="Tahoma"/>
        <family val="2"/>
      </rPr>
      <t xml:space="preserve">P26 </t>
    </r>
    <r>
      <rPr>
        <sz val="11"/>
        <rFont val="Tahoma"/>
        <family val="2"/>
      </rPr>
      <t>(1.20m x 2.34m) batiente de una hoja (acabado de aluminio y vidrio templado)</t>
    </r>
  </si>
  <si>
    <r>
      <t xml:space="preserve">Puerta de polimetal </t>
    </r>
    <r>
      <rPr>
        <b/>
        <sz val="11"/>
        <rFont val="Tahoma"/>
        <family val="2"/>
      </rPr>
      <t xml:space="preserve">P18 </t>
    </r>
    <r>
      <rPr>
        <sz val="11"/>
        <rFont val="Tahoma"/>
        <family val="2"/>
      </rPr>
      <t>(0.95m x 2.00m) batiente de una hoja (acabado automotríz)</t>
    </r>
  </si>
  <si>
    <r>
      <t xml:space="preserve">Puerta de polimetal </t>
    </r>
    <r>
      <rPr>
        <b/>
        <sz val="11"/>
        <rFont val="Tahoma"/>
        <family val="2"/>
      </rPr>
      <t xml:space="preserve">P16 </t>
    </r>
    <r>
      <rPr>
        <sz val="11"/>
        <rFont val="Tahoma"/>
        <family val="2"/>
      </rPr>
      <t>(1.60m x 2.10m) batiente de 2 hojas (acabado automotríz)</t>
    </r>
  </si>
  <si>
    <r>
      <t xml:space="preserve">Puerta de Madera Roble Macizo </t>
    </r>
    <r>
      <rPr>
        <b/>
        <sz val="11"/>
        <rFont val="Tahoma"/>
        <family val="2"/>
      </rPr>
      <t xml:space="preserve">P17 </t>
    </r>
    <r>
      <rPr>
        <sz val="11"/>
        <rFont val="Tahoma"/>
        <family val="2"/>
      </rPr>
      <t>(0.95m x 2.10m) (laqueado mate) corrediza dentro de muro.</t>
    </r>
  </si>
  <si>
    <r>
      <t xml:space="preserve">Puerta de Madera Roble Macizo </t>
    </r>
    <r>
      <rPr>
        <b/>
        <sz val="11"/>
        <rFont val="Tahoma"/>
        <family val="2"/>
      </rPr>
      <t>P15</t>
    </r>
    <r>
      <rPr>
        <sz val="11"/>
        <rFont val="Tahoma"/>
        <family val="2"/>
      </rPr>
      <t xml:space="preserve"> (1.00m x 2.10m) (laqueado mate) batiente de una hoja.</t>
    </r>
  </si>
  <si>
    <r>
      <t xml:space="preserve">Puerta de Madera Roble Macizo </t>
    </r>
    <r>
      <rPr>
        <b/>
        <sz val="11"/>
        <rFont val="Tahoma"/>
        <family val="2"/>
      </rPr>
      <t xml:space="preserve">P27 </t>
    </r>
    <r>
      <rPr>
        <sz val="11"/>
        <rFont val="Tahoma"/>
        <family val="2"/>
      </rPr>
      <t>(0.95m x 2.10m) (laqueado mate) batiente de dos hojas.</t>
    </r>
  </si>
  <si>
    <r>
      <t xml:space="preserve">Puerta de aluminio y vidrio </t>
    </r>
    <r>
      <rPr>
        <b/>
        <sz val="11"/>
        <rFont val="Tahoma"/>
        <family val="2"/>
      </rPr>
      <t xml:space="preserve">P30 </t>
    </r>
    <r>
      <rPr>
        <sz val="11"/>
        <rFont val="Tahoma"/>
        <family val="2"/>
      </rPr>
      <t>(0.90m x 2.10m) batiente de una hoja (acabado de aluminio y vidrio templado)</t>
    </r>
  </si>
  <si>
    <r>
      <t xml:space="preserve">2 Ventanas proyectadas </t>
    </r>
    <r>
      <rPr>
        <b/>
        <sz val="11"/>
        <rFont val="Tahoma"/>
        <family val="2"/>
      </rPr>
      <t>V01</t>
    </r>
    <r>
      <rPr>
        <sz val="11"/>
        <rFont val="Tahoma"/>
        <family val="2"/>
      </rPr>
      <t xml:space="preserve"> (1.05m x 1.00m), de aluminio anodizado y vidrio templado.</t>
    </r>
  </si>
  <si>
    <r>
      <t xml:space="preserve">Panel fijo </t>
    </r>
    <r>
      <rPr>
        <b/>
        <sz val="11"/>
        <rFont val="Tahoma"/>
        <family val="2"/>
      </rPr>
      <t>PF01</t>
    </r>
    <r>
      <rPr>
        <sz val="11"/>
        <rFont val="Tahoma"/>
        <family val="2"/>
      </rPr>
      <t xml:space="preserve"> (2.27m x 1.10m) de aluminio anodizado y vidrio templado.</t>
    </r>
  </si>
  <si>
    <r>
      <t xml:space="preserve">Panel fijo </t>
    </r>
    <r>
      <rPr>
        <b/>
        <sz val="11"/>
        <rFont val="Tahoma"/>
        <family val="2"/>
      </rPr>
      <t>PF02</t>
    </r>
    <r>
      <rPr>
        <sz val="11"/>
        <rFont val="Tahoma"/>
        <family val="2"/>
      </rPr>
      <t xml:space="preserve"> (2.27m x 0.85m) de aluminio anodizado y vidrio templado.</t>
    </r>
  </si>
  <si>
    <r>
      <t xml:space="preserve">Panel fijo </t>
    </r>
    <r>
      <rPr>
        <b/>
        <sz val="11"/>
        <rFont val="Tahoma"/>
        <family val="2"/>
      </rPr>
      <t>PF03</t>
    </r>
    <r>
      <rPr>
        <sz val="11"/>
        <rFont val="Tahoma"/>
        <family val="2"/>
      </rPr>
      <t xml:space="preserve"> (2.40m x 0.80m) de aluminio anodizado y vidrio templado.</t>
    </r>
  </si>
  <si>
    <r>
      <t xml:space="preserve">Panel fijo </t>
    </r>
    <r>
      <rPr>
        <b/>
        <sz val="11"/>
        <rFont val="Tahoma"/>
        <family val="2"/>
      </rPr>
      <t>PF04</t>
    </r>
    <r>
      <rPr>
        <sz val="11"/>
        <rFont val="Tahoma"/>
        <family val="2"/>
      </rPr>
      <t xml:space="preserve"> (1.10m x 2.30m) de aluminio anodizado y vidrio templado.</t>
    </r>
  </si>
  <si>
    <r>
      <t xml:space="preserve">Panel fijo </t>
    </r>
    <r>
      <rPr>
        <b/>
        <sz val="11"/>
        <rFont val="Tahoma"/>
        <family val="2"/>
      </rPr>
      <t>PF05</t>
    </r>
    <r>
      <rPr>
        <sz val="11"/>
        <rFont val="Tahoma"/>
        <family val="2"/>
      </rPr>
      <t xml:space="preserve"> (1.11m x 2.30m) de aluminio anodizado y vidrio templado.</t>
    </r>
  </si>
  <si>
    <r>
      <t xml:space="preserve">Panel fijo </t>
    </r>
    <r>
      <rPr>
        <b/>
        <sz val="11"/>
        <rFont val="Tahoma"/>
        <family val="2"/>
      </rPr>
      <t>PF06</t>
    </r>
    <r>
      <rPr>
        <sz val="11"/>
        <rFont val="Tahoma"/>
        <family val="2"/>
      </rPr>
      <t xml:space="preserve"> (0.42m x 2.30m) de aluminio anodizado y vidrio templado.</t>
    </r>
  </si>
  <si>
    <r>
      <t xml:space="preserve">5 Paneles fijos </t>
    </r>
    <r>
      <rPr>
        <b/>
        <sz val="11"/>
        <rFont val="Tahoma"/>
        <family val="2"/>
      </rPr>
      <t>PF07</t>
    </r>
    <r>
      <rPr>
        <sz val="11"/>
        <rFont val="Tahoma"/>
        <family val="2"/>
      </rPr>
      <t xml:space="preserve"> (1.16m x 2.30m) de aluminio anodizado y vidrio templado.</t>
    </r>
  </si>
  <si>
    <r>
      <t xml:space="preserve">Panel fijo </t>
    </r>
    <r>
      <rPr>
        <b/>
        <sz val="11"/>
        <rFont val="Tahoma"/>
        <family val="2"/>
      </rPr>
      <t>PF08</t>
    </r>
    <r>
      <rPr>
        <sz val="11"/>
        <rFont val="Tahoma"/>
        <family val="2"/>
      </rPr>
      <t xml:space="preserve"> (0.47m x 2.30m) de aluminio anodizado y vidrio templado.</t>
    </r>
  </si>
  <si>
    <r>
      <t xml:space="preserve">Panel fijo </t>
    </r>
    <r>
      <rPr>
        <b/>
        <sz val="11"/>
        <rFont val="Tahoma"/>
        <family val="2"/>
      </rPr>
      <t>PF09</t>
    </r>
    <r>
      <rPr>
        <sz val="11"/>
        <rFont val="Tahoma"/>
        <family val="2"/>
      </rPr>
      <t xml:space="preserve"> (0.70m x 2.30m) de aluminio anodizado y vidrio templado.</t>
    </r>
  </si>
  <si>
    <t>NIVELES DEL 2 AL 6 DE OFICINAS</t>
  </si>
  <si>
    <r>
      <t xml:space="preserve">Puerta de Madera Roble Macizo </t>
    </r>
    <r>
      <rPr>
        <b/>
        <sz val="11"/>
        <rFont val="Tahoma"/>
        <family val="2"/>
      </rPr>
      <t xml:space="preserve">P23 </t>
    </r>
    <r>
      <rPr>
        <sz val="11"/>
        <rFont val="Tahoma"/>
        <family val="2"/>
      </rPr>
      <t>(0.85m x 2.90m) (laqueado mate) corrediza dentro de muro.</t>
    </r>
  </si>
  <si>
    <r>
      <t xml:space="preserve">Puerta de Madera Roble Macizo </t>
    </r>
    <r>
      <rPr>
        <b/>
        <sz val="11"/>
        <rFont val="Tahoma"/>
        <family val="2"/>
      </rPr>
      <t xml:space="preserve">P21 </t>
    </r>
    <r>
      <rPr>
        <sz val="11"/>
        <rFont val="Tahoma"/>
        <family val="2"/>
      </rPr>
      <t>(1.20m x 2.10m) (laqueado mate) batiente de una hoja.</t>
    </r>
  </si>
  <si>
    <r>
      <t xml:space="preserve">Puerta de Madera Roble Macizo </t>
    </r>
    <r>
      <rPr>
        <b/>
        <sz val="11"/>
        <rFont val="Tahoma"/>
        <family val="2"/>
      </rPr>
      <t xml:space="preserve">P22 </t>
    </r>
    <r>
      <rPr>
        <sz val="11"/>
        <rFont val="Tahoma"/>
        <family val="2"/>
      </rPr>
      <t>(1.10m x 2.10m) (laqueado mate) batiente de 2 hojas.</t>
    </r>
  </si>
  <si>
    <r>
      <t xml:space="preserve">Ventana proyectada </t>
    </r>
    <r>
      <rPr>
        <b/>
        <sz val="11"/>
        <rFont val="Tahoma"/>
        <family val="2"/>
      </rPr>
      <t>V03</t>
    </r>
    <r>
      <rPr>
        <sz val="11"/>
        <rFont val="Tahoma"/>
        <family val="2"/>
      </rPr>
      <t xml:space="preserve"> (1.05m x 1.00m), de aluminio anodizado y vidrio templado.</t>
    </r>
  </si>
  <si>
    <r>
      <t xml:space="preserve">Ventana proyectada </t>
    </r>
    <r>
      <rPr>
        <b/>
        <sz val="11"/>
        <rFont val="Tahoma"/>
        <family val="2"/>
      </rPr>
      <t>V02</t>
    </r>
    <r>
      <rPr>
        <sz val="11"/>
        <rFont val="Tahoma"/>
        <family val="2"/>
      </rPr>
      <t xml:space="preserve"> (1.05m x 1.00m), de aluminio anodizado y vidrio templado.</t>
    </r>
  </si>
  <si>
    <r>
      <t xml:space="preserve">Panel fijo </t>
    </r>
    <r>
      <rPr>
        <b/>
        <sz val="11"/>
        <rFont val="Tahoma"/>
        <family val="2"/>
      </rPr>
      <t>PF10</t>
    </r>
    <r>
      <rPr>
        <sz val="11"/>
        <rFont val="Tahoma"/>
        <family val="2"/>
      </rPr>
      <t xml:space="preserve"> (2.26m x 0.85m) de aluminio anodizado y vidrio templado.</t>
    </r>
  </si>
  <si>
    <r>
      <t xml:space="preserve">Panel fijo </t>
    </r>
    <r>
      <rPr>
        <b/>
        <sz val="11"/>
        <rFont val="Tahoma"/>
        <family val="2"/>
      </rPr>
      <t>PF11</t>
    </r>
    <r>
      <rPr>
        <sz val="11"/>
        <rFont val="Tahoma"/>
        <family val="2"/>
      </rPr>
      <t xml:space="preserve"> (2.26m x 1.10m) de aluminio anodizado y vidrio templado.</t>
    </r>
  </si>
  <si>
    <r>
      <t xml:space="preserve">Panel fijo </t>
    </r>
    <r>
      <rPr>
        <b/>
        <sz val="11"/>
        <rFont val="Tahoma"/>
        <family val="2"/>
      </rPr>
      <t>PF12</t>
    </r>
    <r>
      <rPr>
        <sz val="11"/>
        <rFont val="Tahoma"/>
        <family val="2"/>
      </rPr>
      <t xml:space="preserve"> (2.35m x 0.85m) de aluminio anodizado y vidrio templado.</t>
    </r>
  </si>
  <si>
    <r>
      <t xml:space="preserve">Panel fijo </t>
    </r>
    <r>
      <rPr>
        <b/>
        <sz val="11"/>
        <rFont val="Tahoma"/>
        <family val="2"/>
      </rPr>
      <t>PF13</t>
    </r>
    <r>
      <rPr>
        <sz val="11"/>
        <rFont val="Tahoma"/>
        <family val="2"/>
      </rPr>
      <t xml:space="preserve"> (2.35m x 1.10m) de aluminio anodizado y vidrio templado.</t>
    </r>
  </si>
  <si>
    <r>
      <t xml:space="preserve">Panel fijo </t>
    </r>
    <r>
      <rPr>
        <b/>
        <sz val="11"/>
        <rFont val="Tahoma"/>
        <family val="2"/>
      </rPr>
      <t>PF15</t>
    </r>
    <r>
      <rPr>
        <sz val="11"/>
        <rFont val="Tahoma"/>
        <family val="2"/>
      </rPr>
      <t xml:space="preserve"> (0.50m x 3.86m) de aluminio anodizado y vidrio templado.</t>
    </r>
  </si>
  <si>
    <r>
      <t xml:space="preserve">Puerta de aluminio y vidrio </t>
    </r>
    <r>
      <rPr>
        <b/>
        <sz val="11"/>
        <rFont val="Tahoma"/>
        <family val="2"/>
      </rPr>
      <t xml:space="preserve">P24 </t>
    </r>
    <r>
      <rPr>
        <sz val="11"/>
        <rFont val="Tahoma"/>
        <family val="2"/>
      </rPr>
      <t>(2.46m x 3.22m) batiente de 2 hojas (acabado vidrio templado)</t>
    </r>
  </si>
  <si>
    <t>2.2.1</t>
  </si>
  <si>
    <t>2.2.1.1</t>
  </si>
  <si>
    <t>2.2.1.1.1</t>
  </si>
  <si>
    <t>2.2.1.1.2</t>
  </si>
  <si>
    <t>2.2.1.1.3</t>
  </si>
  <si>
    <t>2.2.1.1.4</t>
  </si>
  <si>
    <t>2.2.1.1.5</t>
  </si>
  <si>
    <t>2.2.1.1.6</t>
  </si>
  <si>
    <t>2.2.1.1.7</t>
  </si>
  <si>
    <t>2.2.1.1.8</t>
  </si>
  <si>
    <t>2.2.1.1.9</t>
  </si>
  <si>
    <t>2.2.1.1.10</t>
  </si>
  <si>
    <t>2.2.1.1.11</t>
  </si>
  <si>
    <t>2.2.1.1.12</t>
  </si>
  <si>
    <t>2.2.1.1.13</t>
  </si>
  <si>
    <t>2.2.1.1.14</t>
  </si>
  <si>
    <t>2.2.1.1.15</t>
  </si>
  <si>
    <t>2.2.1.1.16</t>
  </si>
  <si>
    <t>2.2.1.2</t>
  </si>
  <si>
    <t>2.2.1.2.1</t>
  </si>
  <si>
    <t>2.2.1.2.2</t>
  </si>
  <si>
    <t>2.2.1.2.3</t>
  </si>
  <si>
    <t>2.2.1.2.4</t>
  </si>
  <si>
    <t>2.2.1.2.5</t>
  </si>
  <si>
    <t>2.2.1.2.6</t>
  </si>
  <si>
    <t>2.2.1.2.7</t>
  </si>
  <si>
    <t>2.2.1.2.8</t>
  </si>
  <si>
    <t>2.2.1.2.9</t>
  </si>
  <si>
    <t>2.2.1.2.10</t>
  </si>
  <si>
    <t>2.2.1.2.11</t>
  </si>
  <si>
    <t>2.2.1.2.12</t>
  </si>
  <si>
    <t>2.2.1.2.13</t>
  </si>
  <si>
    <t>2.2.1.2.14</t>
  </si>
  <si>
    <t>2.2.1.2.15</t>
  </si>
  <si>
    <t>2.2.2</t>
  </si>
  <si>
    <t>2.2.2.1</t>
  </si>
  <si>
    <t>2.2.2.1.1</t>
  </si>
  <si>
    <t>2.2.2.1.2</t>
  </si>
  <si>
    <t>2.2.2.1.3</t>
  </si>
  <si>
    <t>2.2.2.1.4</t>
  </si>
  <si>
    <t>2.2.2.1.5</t>
  </si>
  <si>
    <t>2.2.2.1.6</t>
  </si>
  <si>
    <t>2.2.2.1.7</t>
  </si>
  <si>
    <t>2.2.2.2.1</t>
  </si>
  <si>
    <t>2.2.2.2.6</t>
  </si>
  <si>
    <t>2.2.2.2.2</t>
  </si>
  <si>
    <t>2.2.2.2.3</t>
  </si>
  <si>
    <t>2.2.2.2.4</t>
  </si>
  <si>
    <t>2.2.2.2.5</t>
  </si>
  <si>
    <t>2.2.2.2.7</t>
  </si>
  <si>
    <t>2.2.2.2.8</t>
  </si>
  <si>
    <t>2.2.2.2.9</t>
  </si>
  <si>
    <t>2.2.2.2.10</t>
  </si>
  <si>
    <t>2.2.2.2.11</t>
  </si>
  <si>
    <t>2.2.3</t>
  </si>
  <si>
    <t>2.2.3.1</t>
  </si>
  <si>
    <t>2.2.3.1.1</t>
  </si>
  <si>
    <t>2.2.3.1.2</t>
  </si>
  <si>
    <t>2.2.3.1.3</t>
  </si>
  <si>
    <t>2.2.3.1.4</t>
  </si>
  <si>
    <t>2.2.3.1.5</t>
  </si>
  <si>
    <t>2.2.3.1.6</t>
  </si>
  <si>
    <t>2.2.3.1.7</t>
  </si>
  <si>
    <t>2.2.3.2</t>
  </si>
  <si>
    <t>2.2.3.1.8</t>
  </si>
  <si>
    <t>2.2.3.1.9</t>
  </si>
  <si>
    <t>2.2.3.1.10</t>
  </si>
  <si>
    <t>2.2.3.1.11</t>
  </si>
  <si>
    <r>
      <t xml:space="preserve">4 Ventanas proyectadas </t>
    </r>
    <r>
      <rPr>
        <b/>
        <sz val="11"/>
        <rFont val="Tahoma"/>
        <family val="2"/>
      </rPr>
      <t>V06</t>
    </r>
    <r>
      <rPr>
        <sz val="11"/>
        <rFont val="Tahoma"/>
        <family val="2"/>
      </rPr>
      <t xml:space="preserve"> (0.93m x 1.00m), de aluminio anodizado y vidrio templado.</t>
    </r>
  </si>
  <si>
    <r>
      <t xml:space="preserve">Ventana proyectada </t>
    </r>
    <r>
      <rPr>
        <b/>
        <sz val="11"/>
        <rFont val="Tahoma"/>
        <family val="2"/>
      </rPr>
      <t>V04</t>
    </r>
    <r>
      <rPr>
        <sz val="11"/>
        <rFont val="Tahoma"/>
        <family val="2"/>
      </rPr>
      <t xml:space="preserve"> (2.90m x 2.16m), de aluminio anodizado y vidrio templado.</t>
    </r>
  </si>
  <si>
    <r>
      <t xml:space="preserve">Ventana proyectada </t>
    </r>
    <r>
      <rPr>
        <b/>
        <sz val="11"/>
        <rFont val="Tahoma"/>
        <family val="2"/>
      </rPr>
      <t>V05</t>
    </r>
    <r>
      <rPr>
        <sz val="11"/>
        <rFont val="Tahoma"/>
        <family val="2"/>
      </rPr>
      <t xml:space="preserve"> (1.75m x 2.16m), de aluminio anodizado y vidrio templado.</t>
    </r>
  </si>
  <si>
    <r>
      <t xml:space="preserve">2 Paneles fijos </t>
    </r>
    <r>
      <rPr>
        <b/>
        <sz val="11"/>
        <rFont val="Tahoma"/>
        <family val="2"/>
      </rPr>
      <t>PF16</t>
    </r>
    <r>
      <rPr>
        <sz val="11"/>
        <rFont val="Tahoma"/>
        <family val="2"/>
      </rPr>
      <t xml:space="preserve"> (2.04m x 1.17m) de aluminio anodizado y vidrio templado.</t>
    </r>
  </si>
  <si>
    <r>
      <t xml:space="preserve">2 Paneles fijos </t>
    </r>
    <r>
      <rPr>
        <b/>
        <sz val="11"/>
        <rFont val="Tahoma"/>
        <family val="2"/>
      </rPr>
      <t>PF17</t>
    </r>
    <r>
      <rPr>
        <sz val="11"/>
        <rFont val="Tahoma"/>
        <family val="2"/>
      </rPr>
      <t xml:space="preserve"> (2.04m x 1.10m) de aluminio anodizado y vidrio templado.</t>
    </r>
  </si>
  <si>
    <r>
      <t xml:space="preserve">Panel fijo </t>
    </r>
    <r>
      <rPr>
        <b/>
        <sz val="11"/>
        <rFont val="Tahoma"/>
        <family val="2"/>
      </rPr>
      <t>PF18</t>
    </r>
    <r>
      <rPr>
        <sz val="11"/>
        <rFont val="Tahoma"/>
        <family val="2"/>
      </rPr>
      <t xml:space="preserve"> (0.50m x 5.10m) de aluminio anodizado y vidrio templado.</t>
    </r>
  </si>
  <si>
    <r>
      <t xml:space="preserve">2 Paneles fijos </t>
    </r>
    <r>
      <rPr>
        <b/>
        <sz val="11"/>
        <rFont val="Tahoma"/>
        <family val="2"/>
      </rPr>
      <t>PF19</t>
    </r>
    <r>
      <rPr>
        <sz val="11"/>
        <rFont val="Tahoma"/>
        <family val="2"/>
      </rPr>
      <t xml:space="preserve"> (1.05m x 1.65m) de aluminio anodizado y vidrio templado.</t>
    </r>
  </si>
  <si>
    <t>Seguridad industrial dentro del proyecto. Incluye personal fijo para asistencia general y carpintería (dos personas x 5 meses) y el suministro de materiales necesarios para cumplir con las necesidades del proyecto. Considerar previsión para los siguientes:
10 planchas de plywood 1/2" (para cierres de seguridad)
Apróx 95 PT de pino americano para conformación de cierres y barandas
5 rollos de malla de seguridad plástica</t>
  </si>
  <si>
    <r>
      <t xml:space="preserve">Puerta de Madera Roble Macizo </t>
    </r>
    <r>
      <rPr>
        <b/>
        <sz val="11"/>
        <rFont val="Tahoma"/>
        <family val="2"/>
      </rPr>
      <t>P03</t>
    </r>
    <r>
      <rPr>
        <sz val="11"/>
        <rFont val="Tahoma"/>
        <family val="2"/>
      </rPr>
      <t xml:space="preserve"> (0.80m x 2.20m) (laqueado mate) batiente de una hoja.</t>
    </r>
  </si>
  <si>
    <r>
      <t xml:space="preserve">Puerta de Madera Roble Macizo </t>
    </r>
    <r>
      <rPr>
        <b/>
        <sz val="11"/>
        <rFont val="Tahoma"/>
        <family val="2"/>
      </rPr>
      <t>P10</t>
    </r>
    <r>
      <rPr>
        <sz val="11"/>
        <rFont val="Tahoma"/>
        <family val="2"/>
      </rPr>
      <t xml:space="preserve"> (1.20m x 2.10m) (laqueado mate) batiente de una hoja.</t>
    </r>
  </si>
  <si>
    <r>
      <t xml:space="preserve">Puerta de Aluminio y Vidrio </t>
    </r>
    <r>
      <rPr>
        <b/>
        <sz val="11"/>
        <rFont val="Tahoma"/>
        <family val="2"/>
      </rPr>
      <t>P02</t>
    </r>
    <r>
      <rPr>
        <sz val="11"/>
        <rFont val="Tahoma"/>
        <family val="2"/>
      </rPr>
      <t xml:space="preserve"> (2.00m x 2.53m) automatica deslizable de una hoja, aluminio y vidrio templado, con sistema antipánico en la hoja, Incluye viga contenedora, motor italiano, accesorios de control automáticos y cerradura.</t>
    </r>
  </si>
  <si>
    <r>
      <t xml:space="preserve">Puerta de Aluminio y Vidrio </t>
    </r>
    <r>
      <rPr>
        <b/>
        <sz val="11"/>
        <rFont val="Tahoma"/>
        <family val="2"/>
      </rPr>
      <t>P01</t>
    </r>
    <r>
      <rPr>
        <sz val="11"/>
        <rFont val="Tahoma"/>
        <family val="2"/>
      </rPr>
      <t xml:space="preserve"> (2.00m x 2.525m) automatica deslizable de una hoja, aluminio y vidrio templado, con sistema antipánico en la hoja, Incluye viga contenedora, motor italiano, accesorios de control automáticos y cerradura.</t>
    </r>
  </si>
  <si>
    <r>
      <t xml:space="preserve">Puerta de Polimetal </t>
    </r>
    <r>
      <rPr>
        <b/>
        <sz val="11"/>
        <rFont val="Tahoma"/>
        <family val="2"/>
      </rPr>
      <t>P31</t>
    </r>
    <r>
      <rPr>
        <sz val="11"/>
        <rFont val="Tahoma"/>
        <family val="2"/>
      </rPr>
      <t xml:space="preserve"> (1.20m x 2.10m) batiente de una hoja (acabado Automotriz) con barra antipánico 30 minutos resistencia al fuego.</t>
    </r>
  </si>
  <si>
    <r>
      <t xml:space="preserve">Puerta de Acero </t>
    </r>
    <r>
      <rPr>
        <b/>
        <sz val="11"/>
        <rFont val="Tahoma"/>
        <family val="2"/>
      </rPr>
      <t>P05</t>
    </r>
    <r>
      <rPr>
        <sz val="11"/>
        <rFont val="Tahoma"/>
        <family val="2"/>
      </rPr>
      <t xml:space="preserve"> (4.20m x 3.02m) plegable de 4 hojas tipo louver con celosias acústicas, acero acabado con pintura automotriz color gris grafito,  insulado e insonorizado, material absorbente,  resistente a altas temperaturas, (cerramiento cuarto de plantas electricas).</t>
    </r>
  </si>
  <si>
    <r>
      <t xml:space="preserve">Puerta de Polimetal </t>
    </r>
    <r>
      <rPr>
        <b/>
        <sz val="11"/>
        <rFont val="Tahoma"/>
        <family val="2"/>
      </rPr>
      <t>P33</t>
    </r>
    <r>
      <rPr>
        <sz val="11"/>
        <rFont val="Tahoma"/>
        <family val="2"/>
      </rPr>
      <t xml:space="preserve"> (0.95m x 2.10m) batiente de una hoja (acabado Automotriz) con barra antipánico 30 minutos resistencia al fuego.</t>
    </r>
  </si>
  <si>
    <t>2.1.3</t>
  </si>
  <si>
    <t>LOUVERS, CERRAMIENTOS METÁLICOS Y REJILLAS</t>
  </si>
  <si>
    <t>2.1.3.1</t>
  </si>
  <si>
    <t>2.1.3.2</t>
  </si>
  <si>
    <t>2.1.3.3</t>
  </si>
  <si>
    <r>
      <t xml:space="preserve">Louver </t>
    </r>
    <r>
      <rPr>
        <b/>
        <sz val="11"/>
        <rFont val="Tahoma"/>
        <family val="2"/>
      </rPr>
      <t>L05</t>
    </r>
    <r>
      <rPr>
        <sz val="11"/>
        <rFont val="Tahoma"/>
        <family val="2"/>
      </rPr>
      <t xml:space="preserve"> fijo, con celosias acusticas,  acero acabado con pintura automotriz color gris grafito,  insulado e insonorizado, material absorbente,  resistente a altas temperaturas, (cerramiento cuarto de plantas electricas,  ver sección 4). Dimensión 1.16 x 3.02 m,  nivel -4,  3 unidades</t>
    </r>
  </si>
  <si>
    <t>Partición interior de vidrio templado aluminio anodizado, (2.02m x 2.53m), (división módulo de ascensores nivel -4).</t>
  </si>
  <si>
    <t>2.2.1.3</t>
  </si>
  <si>
    <t>2.2.1.3.1</t>
  </si>
  <si>
    <t>2.2.2.3</t>
  </si>
  <si>
    <t>2.2.2.3.1</t>
  </si>
  <si>
    <t>2.2.2.3.2</t>
  </si>
  <si>
    <t>2.2.2.3.3</t>
  </si>
  <si>
    <r>
      <t>Louver</t>
    </r>
    <r>
      <rPr>
        <b/>
        <sz val="11"/>
        <rFont val="Tahoma"/>
        <family val="2"/>
      </rPr>
      <t xml:space="preserve"> L01</t>
    </r>
    <r>
      <rPr>
        <sz val="11"/>
        <rFont val="Tahoma"/>
        <family val="2"/>
      </rPr>
      <t>, fijo, de aluminio extruido, acabado color negro  (pintura electroestatica) , aletas horizontales no regulables tipo z a 45 grados y abertura de 8 cm,  fijado sobre marco de 5 cm (ver secciones), resistente a vientos huracanados. Dimensión  0.88 m  x 3.70 m, (cerramiento lateral hueco de ascensor de carga)</t>
    </r>
  </si>
  <si>
    <r>
      <t>Louver</t>
    </r>
    <r>
      <rPr>
        <b/>
        <sz val="11"/>
        <rFont val="Tahoma"/>
        <family val="2"/>
      </rPr>
      <t xml:space="preserve"> L01</t>
    </r>
    <r>
      <rPr>
        <sz val="11"/>
        <rFont val="Tahoma"/>
        <family val="2"/>
      </rPr>
      <t>, fijo, de aluminio extruido, acabado color negro  (pintura electroestatica) , aletas horizontales no regulables tipo z a 45 grados y abertura de 8 cm,  fijado sobre marco de 5 cm (ver secciones), resistente a vientos huracanados. Dimensión  0.88 m  x 3.70 m, (cerramiento lateral hueco de ascensor de carga) nivel 2 al 6, 1 louver por nivel</t>
    </r>
  </si>
  <si>
    <r>
      <t xml:space="preserve">Louver </t>
    </r>
    <r>
      <rPr>
        <b/>
        <sz val="11"/>
        <rFont val="Tahoma"/>
        <family val="2"/>
      </rPr>
      <t>L02</t>
    </r>
    <r>
      <rPr>
        <sz val="11"/>
        <rFont val="Tahoma"/>
        <family val="2"/>
      </rPr>
      <t>, fijo, de aluminio extruido, acabado color negro  (pintura electroestatica) , aletas horizontales no regulables tipo z a 45 grados y abertura de 8 cm,  fijado sobre marco de 5 cm (ver secciones), resistente a vientos huracanados. Dimensión 6.90m x 25.62m  (cerramiento posterior módulo de  ascensores, fachada este)</t>
    </r>
  </si>
  <si>
    <r>
      <t xml:space="preserve">Louver </t>
    </r>
    <r>
      <rPr>
        <b/>
        <sz val="11"/>
        <rFont val="Tahoma"/>
        <family val="2"/>
      </rPr>
      <t>L03</t>
    </r>
    <r>
      <rPr>
        <sz val="11"/>
        <rFont val="Tahoma"/>
        <family val="2"/>
      </rPr>
      <t xml:space="preserve"> fijo, de aluminio extruido, acabado color negro  (pintura electroestatica) , aletas horizontales no regulables tipo z a 45 grados y abertura de 8 cm,  fijado sobre marco de 5 cm    (ver secciones), resistente a vientos huracanados. Dimensión 8.51m x 27.57 m, (cerramiento posterior  modulo de servicios, fachada sur)</t>
    </r>
  </si>
  <si>
    <r>
      <t xml:space="preserve">Louver </t>
    </r>
    <r>
      <rPr>
        <b/>
        <sz val="11"/>
        <rFont val="Tahoma"/>
        <family val="2"/>
      </rPr>
      <t>L04</t>
    </r>
    <r>
      <rPr>
        <sz val="11"/>
        <rFont val="Tahoma"/>
        <family val="2"/>
      </rPr>
      <t xml:space="preserve"> fijo, de aluminio extruido, acabado color negro  (pintura electroestatica) , aletas horizontales no regulables tipo z a 45 grados y abertura de 8 cm,  fijado sobre marco de 5 cm    (ver secciones), resistente a vientos huracanados. Dimensión 0.88m x 4.07m (cerramiento lateral hueco de ascensor de carga)</t>
    </r>
  </si>
  <si>
    <r>
      <t xml:space="preserve">Panel  tipo  </t>
    </r>
    <r>
      <rPr>
        <b/>
        <sz val="11"/>
        <rFont val="Tahoma"/>
        <family val="2"/>
      </rPr>
      <t>S01</t>
    </r>
    <r>
      <rPr>
        <sz val="11"/>
        <rFont val="Tahoma"/>
        <family val="2"/>
      </rPr>
      <t xml:space="preserve">, de vidrio spandrel color negro, templado y perfilería de aluminio anodizado color negro  de  2.18 x 0.35 m, fachada oeste modulo de servicios del nivel de llegada, 1 unidad. </t>
    </r>
  </si>
  <si>
    <r>
      <t xml:space="preserve">Panel  tipo </t>
    </r>
    <r>
      <rPr>
        <b/>
        <sz val="11"/>
        <rFont val="Tahoma"/>
        <family val="2"/>
      </rPr>
      <t>S02</t>
    </r>
    <r>
      <rPr>
        <sz val="11"/>
        <rFont val="Tahoma"/>
        <family val="2"/>
      </rPr>
      <t xml:space="preserve">, de vidrio spandrel color negro, templado y perfilería de aluminio anodizado color negro  de  2.10 x 0.35 m, fachada  oeste modulo de servicios del nivel de llegada a nivel, 1 unidad. </t>
    </r>
  </si>
  <si>
    <r>
      <t xml:space="preserve">Panel  tipo </t>
    </r>
    <r>
      <rPr>
        <b/>
        <sz val="11"/>
        <rFont val="Tahoma"/>
        <family val="2"/>
      </rPr>
      <t>S02</t>
    </r>
    <r>
      <rPr>
        <sz val="11"/>
        <rFont val="Tahoma"/>
        <family val="2"/>
      </rPr>
      <t xml:space="preserve">, de vidrio spandrel color negro, templado y perfilería de aluminio anodizado color negro  de  2.10 x 0.35 m, fachada  oeste modulo de servicios del nivel de llegada a nivel, 10 unidades. </t>
    </r>
  </si>
  <si>
    <r>
      <t xml:space="preserve">Panel  tipo </t>
    </r>
    <r>
      <rPr>
        <b/>
        <sz val="11"/>
        <rFont val="Tahoma"/>
        <family val="2"/>
      </rPr>
      <t>S03</t>
    </r>
    <r>
      <rPr>
        <sz val="11"/>
        <rFont val="Tahoma"/>
        <family val="2"/>
      </rPr>
      <t xml:space="preserve">, de vidrio spandrel color negro, templado y perfilería de aluminio anodizado color negro  de 1.05x0.35m,  fachada frontal y posterior modulo de ascensores nivel de llegada, 2 unidades. </t>
    </r>
  </si>
  <si>
    <r>
      <t xml:space="preserve">Panel  tipo  </t>
    </r>
    <r>
      <rPr>
        <b/>
        <sz val="11"/>
        <rFont val="Tahoma"/>
        <family val="2"/>
      </rPr>
      <t>S04</t>
    </r>
    <r>
      <rPr>
        <sz val="11"/>
        <rFont val="Tahoma"/>
        <family val="2"/>
      </rPr>
      <t xml:space="preserve">, de vidrio spandrel color negro, templado y perfilería de aluminio anodizado color negro  de  1.96x0.40 m,  fachada norte modulo de servicios del nivel azotea, 2 unidades. </t>
    </r>
  </si>
  <si>
    <t>Cerramiento fachada modulo de servicios en azotea en vidrio templado, tratamiento low-e,  perfilería de aluminio anodizado color negro, 9.15 x 3.32 m .Contiene 6 paneles de vidrio fijo, la ventana V04, V05 y puerta P24. Ver detalle 4-6, hoja A4.104</t>
  </si>
  <si>
    <t>Cerramiento fachada modulo principal en azotea en vidrio templado, tratamiento low-e, perfilería de aluminio anodizado color negro, 11.85 x 3.32. Contiene a la puerta P25. Ver detalle 1-3, hoja A4.104</t>
  </si>
  <si>
    <t>Lucernario sobre hueco de escalera en vidrio templado, perfilería de aluminio anodizado color negro, 2.55 m x 2.55m</t>
  </si>
  <si>
    <r>
      <t xml:space="preserve">Puerta de polimetal </t>
    </r>
    <r>
      <rPr>
        <b/>
        <sz val="11"/>
        <rFont val="Tahoma"/>
        <family val="2"/>
      </rPr>
      <t xml:space="preserve">P14 </t>
    </r>
    <r>
      <rPr>
        <sz val="11"/>
        <rFont val="Tahoma"/>
        <family val="2"/>
      </rPr>
      <t>(1.20m x 2.10m) batiente de una hoja (acabado automotríz) con barra antipánico 30 minutos resistencia al fuego.</t>
    </r>
  </si>
  <si>
    <r>
      <t xml:space="preserve">Puerta de aluminio y vidrio </t>
    </r>
    <r>
      <rPr>
        <b/>
        <sz val="11"/>
        <rFont val="Tahoma"/>
        <family val="2"/>
      </rPr>
      <t xml:space="preserve">P25 </t>
    </r>
    <r>
      <rPr>
        <sz val="11"/>
        <rFont val="Tahoma"/>
        <family val="2"/>
      </rPr>
      <t xml:space="preserve">(2.84m x 3.26m) automatica deslizable de una hoja, aluminio y vidrio templado, con sistema antipánico en su hoja. Incluye viga contenedora, motor italiano, accesorios de control automáticos y cerradura </t>
    </r>
  </si>
  <si>
    <r>
      <t xml:space="preserve">Partición interior de 12.00m x 2.90 m en vidrio color clear templado, perfilería en aluminio anodizado (contiene la puerta automatica deslizable de una hoja </t>
    </r>
    <r>
      <rPr>
        <b/>
        <sz val="11"/>
        <rFont val="Tahoma"/>
        <family val="2"/>
      </rPr>
      <t xml:space="preserve">P29 </t>
    </r>
    <r>
      <rPr>
        <sz val="11"/>
        <rFont val="Tahoma"/>
        <family val="2"/>
      </rPr>
      <t>de 2.34m x 2.85m) (acceso de oficinas a ascensores nivel 2 al 6)</t>
    </r>
  </si>
  <si>
    <r>
      <t xml:space="preserve">2 Paneles fijos </t>
    </r>
    <r>
      <rPr>
        <b/>
        <sz val="11"/>
        <rFont val="Tahoma"/>
        <family val="2"/>
      </rPr>
      <t>PF14</t>
    </r>
    <r>
      <rPr>
        <sz val="11"/>
        <rFont val="Tahoma"/>
        <family val="2"/>
      </rPr>
      <t xml:space="preserve"> por nivel, de vidrio templado, perfilería de aluminio anodizado color negro (cerramiento lateral en vestibulo de ascensor principal) de 0.88m x 3.30m.</t>
    </r>
  </si>
  <si>
    <r>
      <t xml:space="preserve">Puerta de aluminio y vidrio </t>
    </r>
    <r>
      <rPr>
        <b/>
        <sz val="11"/>
        <rFont val="Tahoma"/>
        <family val="2"/>
      </rPr>
      <t xml:space="preserve">P12 </t>
    </r>
    <r>
      <rPr>
        <sz val="11"/>
        <rFont val="Tahoma"/>
        <family val="2"/>
      </rPr>
      <t xml:space="preserve">(1.00m x 2.84m) automatica deslizable de 1 hoja, vidrio templado, marco de aluminio, con sistema antipánico en su hoja. Incluye viga contenedora, motor italiano, accesorios de control automáticos y cerradura </t>
    </r>
  </si>
  <si>
    <r>
      <t xml:space="preserve">Puerta de aluminio y vidrio </t>
    </r>
    <r>
      <rPr>
        <b/>
        <sz val="11"/>
        <rFont val="Tahoma"/>
        <family val="2"/>
      </rPr>
      <t xml:space="preserve">P13 </t>
    </r>
    <r>
      <rPr>
        <sz val="11"/>
        <rFont val="Tahoma"/>
        <family val="2"/>
      </rPr>
      <t>(2.28m x 2.14m)  batiente de 2 hojas , vidrio templado, marco de aluminio con tramson de vidrio y aluminio de 2.40 x 0.67m (altura total de puerta y tramson de 2.95m)</t>
    </r>
  </si>
  <si>
    <r>
      <t xml:space="preserve">Puerta de aluminio y vidrio </t>
    </r>
    <r>
      <rPr>
        <b/>
        <sz val="11"/>
        <rFont val="Tahoma"/>
        <family val="2"/>
      </rPr>
      <t xml:space="preserve">P11 </t>
    </r>
    <r>
      <rPr>
        <sz val="11"/>
        <rFont val="Tahoma"/>
        <family val="2"/>
      </rPr>
      <t xml:space="preserve">(2.00m x 2.84m) automatica deslizable de 2 hojas en cristal templado y marcos en acero inoxidable con sistema antipático en las 2 hojas. Incluye viga contenedora, motor italiano, accesorios de control automáticos y cerradura </t>
    </r>
  </si>
  <si>
    <r>
      <t xml:space="preserve">Puerta de aluminio y vidrio </t>
    </r>
    <r>
      <rPr>
        <b/>
        <sz val="11"/>
        <rFont val="Tahoma"/>
        <family val="2"/>
      </rPr>
      <t xml:space="preserve">P29 </t>
    </r>
    <r>
      <rPr>
        <sz val="11"/>
        <rFont val="Tahoma"/>
        <family val="2"/>
      </rPr>
      <t>(2.40m x 2.85m) automatica deslizable de una hoja (acabado de aluminio y vidrio templado)</t>
    </r>
  </si>
  <si>
    <t>Cerramiento exterior (muro cortina del nivel de llegada)  en vidrio templado   de perfilería de aluminio anodizado color negro, (59.20 m x 2.915 m2), contiene dos puerta P12, una puerta P11 y 13.06 m2 de paneles en vidrio tipo spandrel . El vidrio es colocado delante de la perfilería. Ver detalles en hoja A4.106 a A4.108</t>
  </si>
  <si>
    <t>Cerramiento exterior y techo de garita de control vehicular (1.42x3.03 y 2.57m de altura, incluye puerta P30), en vidrio templado color clear,  perfilería en aluminio anodizado, con tratamiento low-e. Ver detalle 4-6, hoja A4.01.072.</t>
  </si>
  <si>
    <r>
      <t xml:space="preserve">4 Paneles fijo tipo  </t>
    </r>
    <r>
      <rPr>
        <b/>
        <sz val="11"/>
        <rFont val="Tahoma"/>
        <family val="2"/>
      </rPr>
      <t xml:space="preserve">PF20 </t>
    </r>
    <r>
      <rPr>
        <sz val="11"/>
        <rFont val="Tahoma"/>
        <family val="2"/>
      </rPr>
      <t xml:space="preserve"> de vidrio esmerilado, color  clear y perfilería de aluminio anodizado color negro  2.28 x 2.90m , división kitchenette/modulo lactancia. Nivel 2-5, 1 panel por nivel.</t>
    </r>
  </si>
  <si>
    <t>1.1.1.18</t>
  </si>
  <si>
    <t>Construcción carcamo de bombeo (1.00 x 1.00 x 1.40 m).</t>
  </si>
  <si>
    <r>
      <t xml:space="preserve">Puerta de acero galvanizado o aluminio </t>
    </r>
    <r>
      <rPr>
        <b/>
        <sz val="11"/>
        <rFont val="Tahoma"/>
        <family val="2"/>
      </rPr>
      <t>P19</t>
    </r>
    <r>
      <rPr>
        <sz val="11"/>
        <rFont val="Tahoma"/>
        <family val="2"/>
      </rPr>
      <t xml:space="preserve"> (2.39m x 2.20m) batiente de 2 hojas (acabado automotríz)</t>
    </r>
  </si>
  <si>
    <r>
      <t xml:space="preserve">Puerta de acero galvanizado o aluminio </t>
    </r>
    <r>
      <rPr>
        <b/>
        <sz val="11"/>
        <rFont val="Tahoma"/>
        <family val="2"/>
      </rPr>
      <t>P20</t>
    </r>
    <r>
      <rPr>
        <sz val="11"/>
        <rFont val="Tahoma"/>
        <family val="2"/>
      </rPr>
      <t xml:space="preserve"> (1.80m x 2.00m) deslizable de 2 hojas (acabado automotríz)</t>
    </r>
  </si>
  <si>
    <r>
      <t xml:space="preserve">Puerta de acero galvanizado o aluminio </t>
    </r>
    <r>
      <rPr>
        <b/>
        <sz val="11"/>
        <rFont val="Tahoma"/>
        <family val="2"/>
      </rPr>
      <t xml:space="preserve">P32 </t>
    </r>
    <r>
      <rPr>
        <sz val="11"/>
        <rFont val="Tahoma"/>
        <family val="2"/>
      </rPr>
      <t>(2.48m x 1.20m) batiente de una hoja (acabado automotríz)</t>
    </r>
  </si>
  <si>
    <t>3.2.1.1</t>
  </si>
  <si>
    <t>3.2.1.2</t>
  </si>
  <si>
    <t>Suministro e instalación de  juntas de expansión antisísmicas fabricada in situ con  placa o tapajunta de acero inoxidable rasante con el nivel de piso. Uso interior,  para paso peatonal , conexión losa a losa.Tamaño por nivel 0.22m de ancho x 3.83 m de longitud (incluye tramo de 2.93 m  para paso libre y tramo de 0.90 m para colocación de puerta  sobre o al lado de la placa).   Ancho máximo del tapajunta 0.52 m  y espesor minimo de 6 mm</t>
  </si>
  <si>
    <t>Suministro e instalación de juntas de expansión antisísmicas fabricada in situ con  placa o tapajunta de acero inoxidable rasante con el nivel de piso. Uso interior,  para paso peatonal , conexión losa a losa.  Uso interior, para terminal en pared, conexión losa a pared. Tamaño por nivel  0.22m de ancho x 4.98 m de longitud (tramo de 4.57m y 0.41m). Ancho máximo del tapajunta 0.37 m  y espesor minimo de 6 mm</t>
  </si>
  <si>
    <t>Suministro e instalación de  junta de expansión antisísmica  para cubierta, fabricada in Situ  con  placa o tapajunta de acero inoxidable rasante con el nivel de piso . Uso exterior (cubierta),  para paso peatonal , conexión losa a losa.Tamaño por nivel 0.22m de ancho x 2.40 m de longitud (debe permitir la colocación de puerta sobre o al lado de la placa).   Ancho máximo del tapajunta 0.52 m y espesor minimo de 6 mm</t>
  </si>
  <si>
    <t>Suministro e instalación de junta de expansión antisísmica  para cubierta, fabricada in situ con  placa o tapajunta de acero inoxidable rasante con el nivel de piso. Uso interior,  para paso peatonal , conexión losa a losa. Uso exterior (cubierta), para terminal en pared, conexión losa a pared (adosado a perfilería de muro cortina). Tamaño por nivel  0.22m de ancho x 6.75 m de longitud ( tramo de 6.05 m y otro de 0.70 m ). Ancho máximo del tapajunta 0.37 m  y espesor minimo de 6 mm</t>
  </si>
  <si>
    <t>Juntas de expansión verticales para paredes (2 por nivel),  fabricadas in situ,  impermeable .Tamaño 0.22 m de ancho  x   4 m de altura por nivel ( a excepción del nivel 1 con 5.05 m ).  A colocarse entre dos perfiles de aluminio (marcos de ventanas) .</t>
  </si>
  <si>
    <t>3.2.2</t>
  </si>
  <si>
    <t>APARATOS SANITARIOS</t>
  </si>
  <si>
    <t>Inodoro de taza suspendida instalable directamente en el muro con tornillos de soporte no visibles, descarga ajustable de 0.9 a 1.6 galones con suministro de agua directo mediante fluxómetro de sensor. Niveles 1@7</t>
  </si>
  <si>
    <t>Inodoro de pared con cisterna empotable. Taza compacta adosada a pared de tanque empotrable con sistema doble descarga con fluxómetro empotrado y placa de pulsador cromada. Niveles soterrados -1@-4</t>
  </si>
  <si>
    <t>3.2.2.1</t>
  </si>
  <si>
    <t>3.2.2.2</t>
  </si>
  <si>
    <t>3.2.2.3</t>
  </si>
  <si>
    <t>3.2.2.4</t>
  </si>
  <si>
    <t>3.2.2.5</t>
  </si>
  <si>
    <t>3.2.2.6</t>
  </si>
  <si>
    <t>3.2.2.7</t>
  </si>
  <si>
    <t>3.2.2.8</t>
  </si>
  <si>
    <t>Inodoro inteligente con sensores de descarga, tipo elongado, taza instalable directamente en el piso, descarga ajustable de 0.9 a 1.6 galones. Diseño sin tanque encima de taza. Oficina Administrativa (nivel 6).</t>
  </si>
  <si>
    <t>Inodoro de pared con taza compacta adosada a pared  sistema doble descarga con tanque cisterna empotrado y placa de pulsador cromada. Nivel de llegada</t>
  </si>
  <si>
    <t>3.2.2.9</t>
  </si>
  <si>
    <t>3.2.2.10</t>
  </si>
  <si>
    <t>3.2.2.11</t>
  </si>
  <si>
    <t>3.2.2.12</t>
  </si>
  <si>
    <t>3.2.2.13</t>
  </si>
  <si>
    <t>Desagüe para piso</t>
  </si>
  <si>
    <t>Fregadero sencillo, tamaño mediano, en acero inoxidable 304, bajo tope, 450x400x180mm.</t>
  </si>
  <si>
    <t>Mezcladora fregadero monomando, cuello de 8", llave lateral cilíndrica</t>
  </si>
  <si>
    <t>Vertedero (tipo plato de ducha en acero inoxidable)</t>
  </si>
  <si>
    <t>Orinal operación en seco en cerámica vitrificada, sistema filtro sin cartucho, incluye colador removible, soporte de montaje universal. En niveles soterrados y niveles superiores.</t>
  </si>
  <si>
    <t>Lavamanos cerámica vitrificada, ovalado, instalado bajo el tope similar a pileta, sin orificios para grifería. Bajo cubierta mate. Niveles 1@7</t>
  </si>
  <si>
    <t>Lavamanos cerámica vitrificada, rectangular, instalado bajo el tope similar a pileta, sin orificios para grifería. Bajo cubierta mate. Oficina Administrativa (nivel 6).</t>
  </si>
  <si>
    <t>Mezcladora lavamanos monomando, equipada con sensor infrarrojo a baterías, cromada. Niveles 1@7</t>
  </si>
  <si>
    <t>Mezcladora lavamanos monomando alta, equipada con sensor infrarrojo a baterías, cromada. Oficina Administrativa (nivel 6).</t>
  </si>
  <si>
    <t>Desagüe para lavabo con rebose hecho de latón sólido</t>
  </si>
  <si>
    <t>La propuesta debe incluir todos los items de cada partida, si un item es cotizado como precio ajustado el proveedor acepta que en el costo propuesto incluye tuberias, accesorios, uniones, instalaciones y obra civil relacionada que sea necesario para las partidas en cuestión.</t>
  </si>
  <si>
    <t>Alquiler de andamios metálicos</t>
  </si>
  <si>
    <t>Limpieza final y general del proyecto previo a entrega de obra. Incluye: limpieza profunda de piso,
techos, cristales internos, alfombras, vidrios en fachada (con equipos de rappel). Con máquinas de presión de agua y aire según corresponda.</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</si>
</sst>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D$&quot;#,##0_);\(&quot;RD$&quot;#,##0\)"/>
    <numFmt numFmtId="173" formatCode="&quot;RD$&quot;#,##0_);[Red]\(&quot;RD$&quot;#,##0\)"/>
    <numFmt numFmtId="174" formatCode="&quot;RD$&quot;#,##0.00_);\(&quot;RD$&quot;#,##0.00\)"/>
    <numFmt numFmtId="175" formatCode="&quot;RD$&quot;#,##0.00_);[Red]\(&quot;RD$&quot;#,##0.00\)"/>
    <numFmt numFmtId="176" formatCode="_(&quot;RD$&quot;* #,##0_);_(&quot;RD$&quot;* \(#,##0\);_(&quot;RD$&quot;* &quot;-&quot;_);_(@_)"/>
    <numFmt numFmtId="177" formatCode="_(&quot;RD$&quot;* #,##0.00_);_(&quot;RD$&quot;* \(#,##0.00\);_(&quot;RD$&quot;* &quot;-&quot;??_);_(@_)"/>
    <numFmt numFmtId="178" formatCode="0.0"/>
    <numFmt numFmtId="179" formatCode="0.0000"/>
    <numFmt numFmtId="180" formatCode="#,##0.0_);\(#,##0.0\)"/>
    <numFmt numFmtId="181" formatCode="#,##0.000_);\(#,##0.000\)"/>
    <numFmt numFmtId="182" formatCode="_(* #,##0.000_);_(* \(#,##0.000\);_(* &quot;-&quot;??_);_(@_)"/>
    <numFmt numFmtId="183" formatCode="0.00_);\(0.00\)"/>
    <numFmt numFmtId="184" formatCode="&quot;$&quot;#,##0.00"/>
    <numFmt numFmtId="185" formatCode="#,##0.00&quot; &quot;;&quot; (&quot;#,##0.00&quot;)&quot;;&quot; -&quot;#&quot; &quot;;@&quot; &quot;"/>
    <numFmt numFmtId="186" formatCode="[$-409]General"/>
    <numFmt numFmtId="187" formatCode="_([$RD$-1C0A]* #,##0.00_);_([$RD$-1C0A]* \(#,##0.00\);_([$RD$-1C0A]* &quot;-&quot;??_);_(@_)"/>
    <numFmt numFmtId="188" formatCode="[$$-409]#,##0.00"/>
    <numFmt numFmtId="189" formatCode="_(* #,##0.00_);_(* \(#,##0.00\);_(* \-??_);_(@_)"/>
    <numFmt numFmtId="190" formatCode="[$DOP]\ #,##0.00_);\([$DOP]\ #,##0.00\)"/>
    <numFmt numFmtId="191" formatCode="[$DOP]\ #,##0"/>
    <numFmt numFmtId="192" formatCode="[$$-1C0A]#,##0.00"/>
    <numFmt numFmtId="193" formatCode="#,##0.000000_);\(#,##0.000000\)"/>
    <numFmt numFmtId="194" formatCode="[$DOP]\ #,##0.00"/>
    <numFmt numFmtId="195" formatCode="[$DOP]\ #,##0.0"/>
    <numFmt numFmtId="196" formatCode="0.0%"/>
    <numFmt numFmtId="197" formatCode="0.000%"/>
    <numFmt numFmtId="198" formatCode="#,##0.0000_);\(#,##0.0000\)"/>
    <numFmt numFmtId="199" formatCode="#,##0.0000000_);\(#,##0.0000000\)"/>
    <numFmt numFmtId="200" formatCode="0.0000%"/>
    <numFmt numFmtId="201" formatCode="[$-1C0A]dddd\,\ d\ &quot;de&quot;\ mmmm\ &quot;de&quot;\ yyyy"/>
    <numFmt numFmtId="202" formatCode="_(* #,##0.0_);_(* \(#,##0.0\);_(* &quot;-&quot;??_);_(@_)"/>
    <numFmt numFmtId="203" formatCode="_(* #,##0_);_(* \(#,##0\);_(* &quot;-&quot;??_);_(@_)"/>
    <numFmt numFmtId="204" formatCode="_(* #,##0.0000_);_(* \(#,##0.0000\);_(* &quot;-&quot;??_);_(@_)"/>
    <numFmt numFmtId="205" formatCode="_-[$RD$-1C0A]* #,##0.00_ ;_-[$RD$-1C0A]* \-#,##0.00\ ;_-[$RD$-1C0A]* \-??_ ;_-@_ "/>
    <numFmt numFmtId="206" formatCode="0.00000"/>
    <numFmt numFmtId="207" formatCode="0.000"/>
    <numFmt numFmtId="208" formatCode="_(&quot;RD$&quot;* #,##0.00_);_(&quot;RD$&quot;* \(#,##0.00\);_(&quot;RD$&quot;* \-??_);_(@_)"/>
    <numFmt numFmtId="209" formatCode="_-* #,##0.0_-;\-* #,##0.0_-;_-* &quot;-&quot;?_-;_-@_-"/>
    <numFmt numFmtId="210" formatCode="#,##0.00;[Red]#,##0.00"/>
    <numFmt numFmtId="211" formatCode="[$-409]dddd\,\ mmmm\ d\,\ yyyy"/>
    <numFmt numFmtId="212" formatCode="[$-409]h:mm:ss\ AM/PM"/>
    <numFmt numFmtId="213" formatCode="&quot;Yes&quot;;&quot;Yes&quot;;&quot;No&quot;"/>
    <numFmt numFmtId="214" formatCode="&quot;True&quot;;&quot;True&quot;;&quot;False&quot;"/>
    <numFmt numFmtId="215" formatCode="&quot;On&quot;;&quot;On&quot;;&quot;Off&quot;"/>
    <numFmt numFmtId="216" formatCode="[$€-2]\ #,##0.00_);[Red]\([$€-2]\ #,##0.00\)"/>
  </numFmts>
  <fonts count="67">
    <font>
      <sz val="11"/>
      <color theme="1"/>
      <name val="Calibri"/>
      <family val="2"/>
    </font>
    <font>
      <sz val="11"/>
      <color indexed="8"/>
      <name val="Calibri"/>
      <family val="2"/>
    </font>
    <font>
      <sz val="10"/>
      <name val="Arial"/>
      <family val="2"/>
    </font>
    <font>
      <sz val="10"/>
      <name val="MS Sans Serif"/>
      <family val="2"/>
    </font>
    <font>
      <sz val="10"/>
      <color indexed="12"/>
      <name val="MS Sans Serif"/>
      <family val="2"/>
    </font>
    <font>
      <sz val="11"/>
      <name val="Tahoma"/>
      <family val="2"/>
    </font>
    <font>
      <b/>
      <sz val="11"/>
      <name val="Tahoma"/>
      <family val="2"/>
    </font>
    <font>
      <b/>
      <sz val="12"/>
      <name val="Tahoma"/>
      <family val="2"/>
    </font>
    <font>
      <sz val="8"/>
      <name val="Calibri"/>
      <family val="2"/>
    </font>
    <font>
      <sz val="14"/>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9"/>
      <name val="Tahoma"/>
      <family val="2"/>
    </font>
    <font>
      <sz val="12"/>
      <color indexed="9"/>
      <name val="Stylus BT"/>
      <family val="2"/>
    </font>
    <font>
      <sz val="11"/>
      <color indexed="8"/>
      <name val="Tahoma"/>
      <family val="2"/>
    </font>
    <font>
      <b/>
      <sz val="11"/>
      <color indexed="10"/>
      <name val="Tahoma"/>
      <family val="2"/>
    </font>
    <font>
      <sz val="11"/>
      <color indexed="10"/>
      <name val="Tahoma"/>
      <family val="2"/>
    </font>
    <font>
      <b/>
      <sz val="12"/>
      <color indexed="8"/>
      <name val="Tahoma"/>
      <family val="2"/>
    </font>
    <font>
      <sz val="16"/>
      <color indexed="8"/>
      <name val="Calibri"/>
      <family val="2"/>
    </font>
    <font>
      <b/>
      <i/>
      <sz val="18"/>
      <color indexed="8"/>
      <name val="Times New Roman"/>
      <family val="1"/>
    </font>
    <font>
      <i/>
      <sz val="9"/>
      <color indexed="8"/>
      <name val="Times New Roman"/>
      <family val="1"/>
    </font>
    <font>
      <b/>
      <sz val="16"/>
      <color indexed="62"/>
      <name val="Tahom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000000"/>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2"/>
      <color theme="0"/>
      <name val="Tahoma"/>
      <family val="2"/>
    </font>
    <font>
      <sz val="12"/>
      <color theme="0"/>
      <name val="Stylus BT"/>
      <family val="2"/>
    </font>
    <font>
      <sz val="11"/>
      <color theme="1"/>
      <name val="Tahoma"/>
      <family val="2"/>
    </font>
    <font>
      <b/>
      <sz val="11"/>
      <color rgb="FFFF0000"/>
      <name val="Tahoma"/>
      <family val="2"/>
    </font>
    <font>
      <sz val="11"/>
      <color rgb="FFFF0000"/>
      <name val="Tahoma"/>
      <family val="2"/>
    </font>
    <font>
      <b/>
      <sz val="12"/>
      <color theme="1"/>
      <name val="Tahoma"/>
      <family val="2"/>
    </font>
    <font>
      <sz val="16"/>
      <color theme="1"/>
      <name val="Calibri"/>
      <family val="2"/>
    </font>
    <font>
      <b/>
      <i/>
      <sz val="18"/>
      <color theme="1"/>
      <name val="Times New Roman"/>
      <family val="1"/>
    </font>
    <font>
      <i/>
      <sz val="9"/>
      <color theme="1"/>
      <name val="Times New Roman"/>
      <family val="1"/>
    </font>
    <font>
      <b/>
      <sz val="16"/>
      <color theme="4" tint="-0.4999699890613556"/>
      <name val="Tahom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00CC"/>
        <bgColor indexed="64"/>
      </patternFill>
    </fill>
    <fill>
      <patternFill patternType="solid">
        <fgColor theme="0"/>
        <bgColor indexed="64"/>
      </patternFill>
    </fill>
    <fill>
      <patternFill patternType="solid">
        <fgColor rgb="FFFFFF0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theme="0"/>
      </left>
      <right style="thin">
        <color theme="0"/>
      </right>
      <top style="thin">
        <color theme="0"/>
      </top>
      <bottom style="thin">
        <color theme="0"/>
      </bottom>
    </border>
    <border>
      <left style="thin">
        <color theme="0"/>
      </left>
      <right style="thin">
        <color theme="0"/>
      </right>
      <top>
        <color indexed="63"/>
      </top>
      <bottom style="thin">
        <color theme="0"/>
      </bottom>
    </border>
    <border>
      <left style="thin"/>
      <right/>
      <top>
        <color indexed="63"/>
      </top>
      <bottom>
        <color indexed="63"/>
      </bottom>
    </border>
    <border>
      <left/>
      <right style="thin"/>
      <top>
        <color indexed="63"/>
      </top>
      <bottom>
        <color indexed="63"/>
      </bottom>
    </border>
    <border>
      <left>
        <color indexed="63"/>
      </left>
      <right style="thin">
        <color theme="0"/>
      </right>
      <top style="thin"/>
      <bottom>
        <color indexed="63"/>
      </bottom>
    </border>
    <border>
      <left style="thin"/>
      <right style="thin">
        <color theme="0"/>
      </right>
      <top style="thin"/>
      <bottom style="thin">
        <color theme="0"/>
      </bottom>
    </border>
    <border>
      <left style="thin">
        <color theme="0"/>
      </left>
      <right style="thin">
        <color theme="0"/>
      </right>
      <top style="thin"/>
      <bottom style="thin">
        <color theme="0"/>
      </bottom>
    </border>
    <border>
      <left style="thin">
        <color theme="0"/>
      </left>
      <right style="thin"/>
      <top style="thin"/>
      <bottom style="thin">
        <color theme="0"/>
      </bottom>
    </border>
    <border>
      <left style="thin"/>
      <right style="thin">
        <color theme="0"/>
      </right>
      <top>
        <color indexed="63"/>
      </top>
      <bottom style="thin">
        <color theme="0"/>
      </bottom>
    </border>
    <border>
      <left style="thin">
        <color theme="0"/>
      </left>
      <right style="thin"/>
      <top>
        <color indexed="63"/>
      </top>
      <bottom style="thin">
        <color theme="0"/>
      </bottom>
    </border>
    <border>
      <left>
        <color indexed="63"/>
      </left>
      <right style="thin"/>
      <top style="thin"/>
      <bottom style="thin"/>
    </border>
    <border>
      <left style="thin">
        <color theme="0"/>
      </left>
      <right style="thin">
        <color theme="0"/>
      </right>
      <top style="thin"/>
      <bottom>
        <color indexed="63"/>
      </bottom>
    </border>
    <border>
      <left/>
      <right/>
      <top style="thin"/>
      <bottom/>
    </border>
    <border>
      <left style="thin"/>
      <right style="thin">
        <color theme="0"/>
      </right>
      <top style="thin">
        <color theme="0"/>
      </top>
      <bottom style="thin">
        <color theme="0"/>
      </bottom>
    </border>
    <border>
      <left style="thin">
        <color theme="0"/>
      </left>
      <right style="thin"/>
      <top style="thin">
        <color theme="0"/>
      </top>
      <bottom style="thin">
        <color theme="0"/>
      </bottom>
    </border>
    <border>
      <left style="thin">
        <color theme="0"/>
      </left>
      <right style="thin"/>
      <top>
        <color indexed="63"/>
      </top>
      <bottom style="thin"/>
    </border>
    <border>
      <left style="thin"/>
      <right style="thin">
        <color theme="0"/>
      </right>
      <top style="thin">
        <color theme="0"/>
      </top>
      <bottom style="thin"/>
    </border>
    <border>
      <left style="thin">
        <color theme="0"/>
      </left>
      <right style="thin"/>
      <top style="thin">
        <color theme="0"/>
      </top>
      <bottom style="thin"/>
    </border>
    <border>
      <left style="thin"/>
      <right>
        <color indexed="63"/>
      </right>
      <top>
        <color indexed="63"/>
      </top>
      <bottom style="thin"/>
    </border>
    <border>
      <left/>
      <right/>
      <top/>
      <bottom style="thin"/>
    </border>
    <border>
      <left>
        <color indexed="63"/>
      </left>
      <right style="thin"/>
      <top>
        <color indexed="63"/>
      </top>
      <bottom style="thin"/>
    </border>
    <border>
      <left style="thin"/>
      <right/>
      <top style="thin"/>
      <bottom style="thin"/>
    </border>
    <border>
      <left style="thin"/>
      <right>
        <color indexed="63"/>
      </right>
      <top style="thin"/>
      <bottom>
        <color indexed="63"/>
      </bottom>
    </border>
    <border>
      <left style="thin">
        <color theme="0"/>
      </left>
      <right style="thin">
        <color theme="0"/>
      </right>
      <top style="thin">
        <color theme="0"/>
      </top>
      <bottom/>
    </border>
    <border>
      <left>
        <color indexed="63"/>
      </left>
      <right style="thin">
        <color theme="0"/>
      </right>
      <top style="thin">
        <color theme="0"/>
      </top>
      <bottom style="thin">
        <color theme="0"/>
      </bottom>
    </border>
    <border>
      <left style="thin">
        <color theme="0"/>
      </left>
      <right>
        <color indexed="63"/>
      </right>
      <top style="thin">
        <color theme="0"/>
      </top>
      <bottom style="thin">
        <color theme="0"/>
      </bottom>
    </border>
    <border>
      <left/>
      <right style="thin">
        <color theme="0"/>
      </right>
      <top/>
      <bottom style="thin">
        <color theme="0"/>
      </bottom>
    </border>
    <border>
      <left style="thin">
        <color theme="0"/>
      </left>
      <right/>
      <top/>
      <bottom style="thin">
        <color theme="0"/>
      </bottom>
    </border>
    <border>
      <left style="thin">
        <color theme="0"/>
      </left>
      <right>
        <color indexed="63"/>
      </right>
      <top style="thin"/>
      <bottom style="thin"/>
    </border>
    <border>
      <left>
        <color indexed="63"/>
      </left>
      <right>
        <color indexed="63"/>
      </right>
      <top style="thin"/>
      <bottom style="thin"/>
    </border>
    <border>
      <left>
        <color indexed="63"/>
      </left>
      <right style="thin">
        <color theme="0"/>
      </right>
      <top style="thin"/>
      <bottom style="thin"/>
    </border>
    <border>
      <left>
        <color indexed="63"/>
      </left>
      <right style="thin"/>
      <top style="thin"/>
      <bottom>
        <color indexed="63"/>
      </bottom>
    </border>
    <border>
      <left/>
      <right/>
      <top/>
      <bottom style="thin">
        <color theme="0"/>
      </bottom>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171" fontId="2" fillId="0" borderId="0" applyFont="0" applyFill="0" applyBorder="0" applyAlignment="0" applyProtection="0"/>
    <xf numFmtId="40" fontId="3" fillId="0" borderId="0" applyFont="0" applyFill="0" applyBorder="0" applyAlignment="0" applyProtection="0"/>
    <xf numFmtId="171" fontId="2" fillId="0" borderId="0" applyFont="0" applyFill="0" applyBorder="0" applyAlignment="0" applyProtection="0"/>
    <xf numFmtId="40" fontId="3" fillId="0" borderId="0" applyFont="0" applyFill="0" applyBorder="0" applyAlignment="0" applyProtection="0"/>
    <xf numFmtId="171" fontId="0"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8" fontId="3" fillId="0" borderId="0" applyFont="0" applyFill="0" applyBorder="0" applyAlignment="0" applyProtection="0"/>
    <xf numFmtId="8" fontId="3" fillId="0" borderId="0" applyFont="0" applyFill="0" applyBorder="0" applyAlignment="0" applyProtection="0"/>
    <xf numFmtId="8" fontId="3" fillId="0" borderId="0" applyFont="0" applyFill="0" applyBorder="0" applyAlignment="0" applyProtection="0"/>
    <xf numFmtId="8" fontId="3" fillId="0" borderId="0" applyFont="0" applyFill="0" applyBorder="0" applyAlignment="0" applyProtection="0"/>
    <xf numFmtId="8" fontId="3" fillId="0" borderId="0" applyFont="0" applyFill="0" applyBorder="0" applyAlignment="0" applyProtection="0"/>
    <xf numFmtId="8" fontId="3" fillId="0" borderId="0" applyFont="0" applyFill="0" applyBorder="0" applyAlignment="0" applyProtection="0"/>
    <xf numFmtId="8" fontId="3" fillId="0" borderId="0" applyFont="0" applyFill="0" applyBorder="0" applyAlignment="0" applyProtection="0"/>
    <xf numFmtId="8" fontId="3" fillId="0" borderId="0" applyFont="0" applyFill="0" applyBorder="0" applyAlignment="0" applyProtection="0"/>
    <xf numFmtId="179" fontId="3" fillId="0" borderId="0" applyFont="0" applyFill="0" applyBorder="0" applyAlignment="0" applyProtection="0"/>
    <xf numFmtId="8" fontId="3" fillId="0" borderId="0" applyFont="0" applyFill="0" applyBorder="0" applyAlignment="0" applyProtection="0"/>
    <xf numFmtId="8" fontId="3" fillId="0" borderId="0" applyFont="0" applyFill="0" applyBorder="0" applyAlignment="0" applyProtection="0"/>
    <xf numFmtId="8" fontId="3" fillId="0" borderId="0" applyFont="0" applyFill="0" applyBorder="0" applyAlignment="0" applyProtection="0"/>
    <xf numFmtId="8" fontId="3" fillId="0" borderId="0" applyFont="0" applyFill="0" applyBorder="0" applyAlignment="0" applyProtection="0"/>
    <xf numFmtId="8" fontId="3" fillId="0" borderId="0" applyFont="0" applyFill="0" applyBorder="0" applyAlignment="0" applyProtection="0"/>
    <xf numFmtId="8" fontId="3" fillId="0" borderId="0" applyFont="0" applyFill="0" applyBorder="0" applyAlignment="0" applyProtection="0"/>
    <xf numFmtId="8" fontId="3" fillId="0" borderId="0" applyFont="0" applyFill="0" applyBorder="0" applyAlignment="0" applyProtection="0"/>
    <xf numFmtId="0" fontId="42" fillId="0" borderId="4" applyNumberFormat="0" applyFill="0" applyAlignment="0" applyProtection="0"/>
    <xf numFmtId="0" fontId="43"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5" fillId="29" borderId="1" applyNumberFormat="0" applyAlignment="0" applyProtection="0"/>
    <xf numFmtId="185" fontId="46" fillId="0" borderId="0">
      <alignment/>
      <protection/>
    </xf>
    <xf numFmtId="186" fontId="46" fillId="0" borderId="0">
      <alignment/>
      <protection/>
    </xf>
    <xf numFmtId="0" fontId="47" fillId="0" borderId="0" applyNumberFormat="0" applyFill="0" applyBorder="0" applyAlignment="0" applyProtection="0"/>
    <xf numFmtId="0" fontId="48" fillId="0" borderId="0" applyNumberFormat="0" applyFill="0" applyBorder="0" applyAlignment="0" applyProtection="0"/>
    <xf numFmtId="0" fontId="4" fillId="0" borderId="0" applyFill="0" applyBorder="0" applyProtection="0">
      <alignment horizontal="center" vertical="center"/>
    </xf>
    <xf numFmtId="0" fontId="4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0" fontId="3" fillId="0" borderId="0" applyFont="0" applyFill="0" applyBorder="0" applyAlignment="0" applyProtection="0"/>
    <xf numFmtId="171" fontId="0" fillId="0" borderId="0" applyFont="0" applyFill="0" applyBorder="0" applyAlignment="0" applyProtection="0"/>
    <xf numFmtId="171" fontId="1" fillId="0" borderId="0" applyFont="0" applyFill="0" applyBorder="0" applyAlignment="0" applyProtection="0"/>
    <xf numFmtId="171" fontId="2" fillId="0" borderId="0" applyFont="0" applyFill="0" applyBorder="0" applyAlignment="0" applyProtection="0"/>
    <xf numFmtId="0"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31" borderId="0" applyNumberFormat="0" applyBorder="0" applyAlignment="0" applyProtection="0"/>
    <xf numFmtId="0" fontId="2" fillId="0" borderId="0">
      <alignment/>
      <protection/>
    </xf>
    <xf numFmtId="0" fontId="2" fillId="0" borderId="0">
      <alignment/>
      <protection/>
    </xf>
    <xf numFmtId="0" fontId="3" fillId="0" borderId="0">
      <alignment/>
      <protection/>
    </xf>
    <xf numFmtId="0" fontId="0" fillId="0" borderId="0">
      <alignment/>
      <protection/>
    </xf>
    <xf numFmtId="0" fontId="2" fillId="0" borderId="0">
      <alignment/>
      <protection/>
    </xf>
    <xf numFmtId="0" fontId="3" fillId="0" borderId="0">
      <alignment/>
      <protection/>
    </xf>
    <xf numFmtId="0" fontId="2" fillId="0" borderId="0">
      <alignment/>
      <protection/>
    </xf>
    <xf numFmtId="188" fontId="2" fillId="0" borderId="0">
      <alignment/>
      <protection/>
    </xf>
    <xf numFmtId="0" fontId="3"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32" borderId="5" applyNumberFormat="0" applyFont="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3" fillId="0" borderId="8" applyNumberFormat="0" applyFill="0" applyAlignment="0" applyProtection="0"/>
    <xf numFmtId="0" fontId="56" fillId="0" borderId="9" applyNumberFormat="0" applyFill="0" applyAlignment="0" applyProtection="0"/>
  </cellStyleXfs>
  <cellXfs count="242">
    <xf numFmtId="0" fontId="0" fillId="0" borderId="0" xfId="0" applyFont="1" applyAlignment="1">
      <alignment/>
    </xf>
    <xf numFmtId="0" fontId="0" fillId="0" borderId="0" xfId="0" applyAlignment="1">
      <alignment/>
    </xf>
    <xf numFmtId="171" fontId="5" fillId="0" borderId="10" xfId="75" applyFont="1" applyFill="1" applyBorder="1" applyAlignment="1">
      <alignment vertical="center"/>
    </xf>
    <xf numFmtId="0" fontId="5" fillId="0" borderId="10" xfId="0" applyFont="1" applyFill="1" applyBorder="1" applyAlignment="1">
      <alignment horizontal="center" vertical="center"/>
    </xf>
    <xf numFmtId="39" fontId="5" fillId="0" borderId="10" xfId="75" applyNumberFormat="1" applyFont="1" applyFill="1" applyBorder="1" applyAlignment="1">
      <alignment horizontal="center" vertical="center"/>
    </xf>
    <xf numFmtId="0" fontId="57" fillId="33" borderId="11" xfId="0" applyFont="1" applyFill="1" applyBorder="1" applyAlignment="1">
      <alignment horizontal="center" vertical="center"/>
    </xf>
    <xf numFmtId="171" fontId="57" fillId="33" borderId="11" xfId="75" applyFont="1" applyFill="1" applyBorder="1" applyAlignment="1">
      <alignment horizontal="center" vertical="center"/>
    </xf>
    <xf numFmtId="0" fontId="5" fillId="0" borderId="10" xfId="0" applyFont="1" applyFill="1" applyBorder="1" applyAlignment="1">
      <alignment vertical="center"/>
    </xf>
    <xf numFmtId="0" fontId="5" fillId="0" borderId="10" xfId="0" applyFont="1" applyFill="1" applyBorder="1" applyAlignment="1">
      <alignment vertical="center" wrapText="1"/>
    </xf>
    <xf numFmtId="0" fontId="0" fillId="0" borderId="0" xfId="0" applyAlignment="1">
      <alignment/>
    </xf>
    <xf numFmtId="171" fontId="5" fillId="0" borderId="10" xfId="75" applyFont="1" applyFill="1" applyBorder="1" applyAlignment="1">
      <alignment horizontal="center" vertical="center"/>
    </xf>
    <xf numFmtId="39" fontId="5" fillId="34" borderId="10" xfId="75" applyNumberFormat="1" applyFont="1" applyFill="1" applyBorder="1" applyAlignment="1">
      <alignment horizontal="center" vertical="center"/>
    </xf>
    <xf numFmtId="0" fontId="0" fillId="0" borderId="0" xfId="0" applyAlignment="1">
      <alignment vertical="center"/>
    </xf>
    <xf numFmtId="0" fontId="5" fillId="34" borderId="10" xfId="0" applyFont="1" applyFill="1" applyBorder="1" applyAlignment="1">
      <alignment vertical="center" wrapText="1"/>
    </xf>
    <xf numFmtId="39" fontId="5" fillId="0" borderId="10" xfId="75" applyNumberFormat="1" applyFont="1" applyFill="1" applyBorder="1" applyAlignment="1">
      <alignment vertical="center"/>
    </xf>
    <xf numFmtId="0" fontId="57" fillId="33" borderId="12" xfId="0" applyFont="1" applyFill="1" applyBorder="1" applyAlignment="1">
      <alignment vertical="center"/>
    </xf>
    <xf numFmtId="171" fontId="5" fillId="34" borderId="0" xfId="75" applyFont="1" applyFill="1" applyBorder="1" applyAlignment="1">
      <alignment vertical="center"/>
    </xf>
    <xf numFmtId="0" fontId="5" fillId="34" borderId="0" xfId="0" applyFont="1" applyFill="1" applyBorder="1" applyAlignment="1">
      <alignment horizontal="center" vertical="center"/>
    </xf>
    <xf numFmtId="0" fontId="0" fillId="0" borderId="0" xfId="0" applyBorder="1" applyAlignment="1">
      <alignment/>
    </xf>
    <xf numFmtId="0" fontId="58" fillId="33" borderId="12" xfId="0" applyFont="1" applyFill="1" applyBorder="1" applyAlignment="1">
      <alignment horizontal="center" vertical="center"/>
    </xf>
    <xf numFmtId="171" fontId="58" fillId="33" borderId="12" xfId="75" applyFont="1" applyFill="1" applyBorder="1" applyAlignment="1">
      <alignment vertical="center"/>
    </xf>
    <xf numFmtId="39" fontId="5" fillId="34" borderId="0" xfId="75" applyNumberFormat="1" applyFont="1" applyFill="1" applyBorder="1" applyAlignment="1">
      <alignment horizontal="center" vertical="center"/>
    </xf>
    <xf numFmtId="0" fontId="0" fillId="34" borderId="0" xfId="0" applyFill="1" applyAlignment="1">
      <alignment/>
    </xf>
    <xf numFmtId="0" fontId="0" fillId="0" borderId="13" xfId="0" applyBorder="1" applyAlignment="1">
      <alignment/>
    </xf>
    <xf numFmtId="0" fontId="0" fillId="0" borderId="14" xfId="0" applyBorder="1" applyAlignment="1">
      <alignment/>
    </xf>
    <xf numFmtId="39" fontId="58" fillId="33" borderId="12" xfId="75" applyNumberFormat="1" applyFont="1" applyFill="1" applyBorder="1" applyAlignment="1">
      <alignment horizontal="center" vertical="center"/>
    </xf>
    <xf numFmtId="171" fontId="5" fillId="34" borderId="10" xfId="75" applyFont="1" applyFill="1" applyBorder="1" applyAlignment="1">
      <alignment horizontal="center" vertical="center"/>
    </xf>
    <xf numFmtId="39" fontId="5" fillId="34" borderId="10" xfId="75" applyNumberFormat="1" applyFont="1" applyFill="1" applyBorder="1" applyAlignment="1">
      <alignment vertical="center"/>
    </xf>
    <xf numFmtId="0" fontId="57" fillId="34" borderId="0" xfId="0" applyFont="1" applyFill="1" applyBorder="1" applyAlignment="1">
      <alignment vertical="center"/>
    </xf>
    <xf numFmtId="171" fontId="58" fillId="34" borderId="0" xfId="75" applyFont="1" applyFill="1" applyBorder="1" applyAlignment="1">
      <alignment vertical="center"/>
    </xf>
    <xf numFmtId="0" fontId="58" fillId="34" borderId="0" xfId="0" applyFont="1" applyFill="1" applyBorder="1" applyAlignment="1">
      <alignment horizontal="center" vertical="center"/>
    </xf>
    <xf numFmtId="0" fontId="5" fillId="34" borderId="0" xfId="0" applyFont="1" applyFill="1" applyBorder="1" applyAlignment="1">
      <alignment vertical="center"/>
    </xf>
    <xf numFmtId="0" fontId="0" fillId="34" borderId="0" xfId="0" applyFill="1" applyBorder="1" applyAlignment="1">
      <alignment/>
    </xf>
    <xf numFmtId="171" fontId="57" fillId="33" borderId="10" xfId="75" applyFont="1" applyFill="1" applyBorder="1" applyAlignment="1">
      <alignment vertical="center"/>
    </xf>
    <xf numFmtId="171" fontId="58" fillId="33" borderId="15" xfId="75" applyFont="1" applyFill="1" applyBorder="1" applyAlignment="1">
      <alignment vertical="center"/>
    </xf>
    <xf numFmtId="0" fontId="57" fillId="33" borderId="16" xfId="0" applyFont="1" applyFill="1" applyBorder="1" applyAlignment="1">
      <alignment horizontal="center" vertical="center"/>
    </xf>
    <xf numFmtId="0" fontId="57" fillId="33" borderId="17" xfId="0" applyFont="1" applyFill="1" applyBorder="1" applyAlignment="1">
      <alignment horizontal="center" vertical="center"/>
    </xf>
    <xf numFmtId="171" fontId="57" fillId="33" borderId="17" xfId="75" applyFont="1" applyFill="1" applyBorder="1" applyAlignment="1">
      <alignment horizontal="center" vertical="center"/>
    </xf>
    <xf numFmtId="171" fontId="57" fillId="33" borderId="18" xfId="75" applyFont="1" applyFill="1" applyBorder="1" applyAlignment="1">
      <alignment horizontal="center" vertical="center"/>
    </xf>
    <xf numFmtId="37" fontId="57" fillId="33" borderId="19" xfId="75" applyNumberFormat="1" applyFont="1" applyFill="1" applyBorder="1" applyAlignment="1">
      <alignment horizontal="center" vertical="center"/>
    </xf>
    <xf numFmtId="39" fontId="57" fillId="33" borderId="20" xfId="75" applyNumberFormat="1" applyFont="1" applyFill="1" applyBorder="1" applyAlignment="1">
      <alignment horizontal="right" vertical="center"/>
    </xf>
    <xf numFmtId="10" fontId="6" fillId="0" borderId="21" xfId="109" applyNumberFormat="1" applyFont="1" applyFill="1" applyBorder="1" applyAlignment="1">
      <alignment horizontal="center" vertical="center"/>
    </xf>
    <xf numFmtId="171" fontId="6" fillId="0" borderId="10" xfId="75" applyFont="1" applyFill="1" applyBorder="1" applyAlignment="1">
      <alignment horizontal="center" vertical="center"/>
    </xf>
    <xf numFmtId="171" fontId="5" fillId="0" borderId="10" xfId="75" applyNumberFormat="1" applyFont="1" applyFill="1" applyBorder="1" applyAlignment="1">
      <alignment horizontal="center" vertical="center"/>
    </xf>
    <xf numFmtId="0" fontId="58" fillId="33" borderId="22" xfId="0" applyFont="1" applyFill="1" applyBorder="1" applyAlignment="1">
      <alignment vertical="center"/>
    </xf>
    <xf numFmtId="39" fontId="57" fillId="33" borderId="18" xfId="75" applyNumberFormat="1" applyFont="1" applyFill="1" applyBorder="1" applyAlignment="1">
      <alignment vertical="center"/>
    </xf>
    <xf numFmtId="0" fontId="59" fillId="0" borderId="0" xfId="0" applyFont="1" applyAlignment="1">
      <alignment/>
    </xf>
    <xf numFmtId="0" fontId="5" fillId="0" borderId="23" xfId="0" applyFont="1" applyFill="1" applyBorder="1" applyAlignment="1">
      <alignment vertical="center" wrapText="1"/>
    </xf>
    <xf numFmtId="0" fontId="57" fillId="33" borderId="10" xfId="0" applyFont="1" applyFill="1" applyBorder="1" applyAlignment="1">
      <alignment horizontal="center" vertical="center"/>
    </xf>
    <xf numFmtId="0" fontId="57" fillId="33" borderId="24" xfId="0" applyFont="1" applyFill="1" applyBorder="1" applyAlignment="1">
      <alignment horizontal="center" vertical="center"/>
    </xf>
    <xf numFmtId="171" fontId="57" fillId="33" borderId="25" xfId="75" applyFont="1" applyFill="1" applyBorder="1" applyAlignment="1">
      <alignment horizontal="center" vertical="center"/>
    </xf>
    <xf numFmtId="39" fontId="57" fillId="33" borderId="26" xfId="75" applyNumberFormat="1" applyFont="1" applyFill="1" applyBorder="1" applyAlignment="1">
      <alignment horizontal="right" vertical="center"/>
    </xf>
    <xf numFmtId="37" fontId="57" fillId="33" borderId="27" xfId="75" applyNumberFormat="1" applyFont="1" applyFill="1" applyBorder="1" applyAlignment="1">
      <alignment horizontal="center" vertical="center"/>
    </xf>
    <xf numFmtId="39" fontId="57" fillId="33" borderId="28" xfId="75" applyNumberFormat="1" applyFont="1" applyFill="1" applyBorder="1" applyAlignment="1">
      <alignment horizontal="right" vertical="center"/>
    </xf>
    <xf numFmtId="37" fontId="57" fillId="34" borderId="13" xfId="75" applyNumberFormat="1" applyFont="1" applyFill="1" applyBorder="1" applyAlignment="1">
      <alignment horizontal="center" vertical="center"/>
    </xf>
    <xf numFmtId="39" fontId="57" fillId="34" borderId="14" xfId="75" applyNumberFormat="1" applyFont="1" applyFill="1" applyBorder="1" applyAlignment="1">
      <alignment horizontal="right" vertical="center"/>
    </xf>
    <xf numFmtId="39" fontId="5" fillId="34" borderId="13" xfId="75" applyNumberFormat="1" applyFont="1" applyFill="1" applyBorder="1" applyAlignment="1" quotePrefix="1">
      <alignment horizontal="center" vertical="center"/>
    </xf>
    <xf numFmtId="39" fontId="5" fillId="34" borderId="14" xfId="75" applyNumberFormat="1" applyFont="1" applyFill="1" applyBorder="1" applyAlignment="1">
      <alignment vertical="center"/>
    </xf>
    <xf numFmtId="39" fontId="5" fillId="34" borderId="13" xfId="75" applyNumberFormat="1" applyFont="1" applyFill="1" applyBorder="1" applyAlignment="1">
      <alignment horizontal="center" vertical="center"/>
    </xf>
    <xf numFmtId="0" fontId="0" fillId="0" borderId="14" xfId="0" applyBorder="1" applyAlignment="1">
      <alignment vertical="center"/>
    </xf>
    <xf numFmtId="0" fontId="0" fillId="0" borderId="29" xfId="0" applyBorder="1" applyAlignment="1">
      <alignment/>
    </xf>
    <xf numFmtId="0" fontId="0" fillId="0" borderId="30" xfId="0" applyBorder="1" applyAlignment="1">
      <alignment/>
    </xf>
    <xf numFmtId="0" fontId="0" fillId="0" borderId="31" xfId="0" applyBorder="1" applyAlignment="1">
      <alignment/>
    </xf>
    <xf numFmtId="180" fontId="5" fillId="0" borderId="10" xfId="75" applyNumberFormat="1" applyFont="1" applyFill="1" applyBorder="1" applyAlignment="1">
      <alignment horizontal="center" vertical="center"/>
    </xf>
    <xf numFmtId="180" fontId="5" fillId="34" borderId="32" xfId="75" applyNumberFormat="1" applyFont="1" applyFill="1" applyBorder="1" applyAlignment="1" quotePrefix="1">
      <alignment horizontal="center" vertical="center"/>
    </xf>
    <xf numFmtId="0" fontId="5" fillId="0" borderId="33" xfId="0" applyFont="1" applyFill="1" applyBorder="1" applyAlignment="1">
      <alignment vertical="center" wrapText="1"/>
    </xf>
    <xf numFmtId="9" fontId="6" fillId="0" borderId="23" xfId="109" applyNumberFormat="1" applyFont="1" applyFill="1" applyBorder="1" applyAlignment="1">
      <alignment horizontal="center" vertical="center"/>
    </xf>
    <xf numFmtId="0" fontId="5" fillId="0" borderId="23" xfId="0" applyFont="1" applyFill="1" applyBorder="1" applyAlignment="1">
      <alignment horizontal="center" vertical="center"/>
    </xf>
    <xf numFmtId="171" fontId="5" fillId="0" borderId="14" xfId="75" applyNumberFormat="1" applyFont="1" applyFill="1" applyBorder="1" applyAlignment="1">
      <alignment vertical="center"/>
    </xf>
    <xf numFmtId="207" fontId="0" fillId="0" borderId="14" xfId="0" applyNumberFormat="1" applyBorder="1" applyAlignment="1">
      <alignment/>
    </xf>
    <xf numFmtId="39" fontId="57" fillId="33" borderId="12" xfId="0" applyNumberFormat="1" applyFont="1" applyFill="1" applyBorder="1" applyAlignment="1">
      <alignment vertical="center"/>
    </xf>
    <xf numFmtId="0" fontId="57" fillId="33" borderId="12" xfId="0" applyFont="1" applyFill="1" applyBorder="1" applyAlignment="1">
      <alignment vertical="center" wrapText="1"/>
    </xf>
    <xf numFmtId="0" fontId="5" fillId="34" borderId="10" xfId="0" applyFont="1" applyFill="1" applyBorder="1" applyAlignment="1">
      <alignment horizontal="center" vertical="center" wrapText="1"/>
    </xf>
    <xf numFmtId="0" fontId="59" fillId="0" borderId="10" xfId="0" applyFont="1" applyBorder="1" applyAlignment="1">
      <alignment horizontal="center" vertical="center"/>
    </xf>
    <xf numFmtId="0" fontId="7" fillId="33" borderId="12" xfId="0" applyFont="1" applyFill="1" applyBorder="1" applyAlignment="1">
      <alignment vertical="center"/>
    </xf>
    <xf numFmtId="0" fontId="5" fillId="0" borderId="10" xfId="0" applyFont="1" applyBorder="1" applyAlignment="1">
      <alignment horizontal="center" vertical="center"/>
    </xf>
    <xf numFmtId="171" fontId="5" fillId="0" borderId="10" xfId="77" applyFont="1" applyFill="1" applyBorder="1" applyAlignment="1">
      <alignment horizontal="center" vertical="center"/>
    </xf>
    <xf numFmtId="0" fontId="60" fillId="0" borderId="0" xfId="0" applyFont="1" applyAlignment="1">
      <alignment/>
    </xf>
    <xf numFmtId="10" fontId="6" fillId="9" borderId="21" xfId="109" applyNumberFormat="1" applyFont="1" applyFill="1" applyBorder="1" applyAlignment="1">
      <alignment horizontal="center" vertical="center"/>
    </xf>
    <xf numFmtId="0" fontId="5" fillId="34" borderId="10" xfId="0" applyFont="1" applyFill="1" applyBorder="1" applyAlignment="1">
      <alignment horizontal="center" vertical="center"/>
    </xf>
    <xf numFmtId="0" fontId="61" fillId="0" borderId="0" xfId="0" applyFont="1" applyAlignment="1">
      <alignment vertical="center"/>
    </xf>
    <xf numFmtId="2" fontId="5" fillId="34" borderId="10" xfId="0" applyNumberFormat="1" applyFont="1" applyFill="1" applyBorder="1" applyAlignment="1">
      <alignment horizontal="center" vertical="center" wrapText="1"/>
    </xf>
    <xf numFmtId="180" fontId="5" fillId="0" borderId="32" xfId="75" applyNumberFormat="1" applyFont="1" applyFill="1" applyBorder="1" applyAlignment="1">
      <alignment horizontal="center" vertical="center"/>
    </xf>
    <xf numFmtId="37" fontId="57" fillId="33" borderId="13" xfId="75" applyNumberFormat="1" applyFont="1" applyFill="1" applyBorder="1" applyAlignment="1">
      <alignment horizontal="center" vertical="center"/>
    </xf>
    <xf numFmtId="171" fontId="58" fillId="33" borderId="0" xfId="75" applyFont="1" applyFill="1" applyBorder="1" applyAlignment="1">
      <alignment vertical="center"/>
    </xf>
    <xf numFmtId="0" fontId="58" fillId="33" borderId="0" xfId="0" applyFont="1" applyFill="1" applyBorder="1" applyAlignment="1">
      <alignment horizontal="center" vertical="center"/>
    </xf>
    <xf numFmtId="39" fontId="57" fillId="33" borderId="14" xfId="75" applyNumberFormat="1" applyFont="1" applyFill="1" applyBorder="1" applyAlignment="1">
      <alignment horizontal="right" vertical="center"/>
    </xf>
    <xf numFmtId="0" fontId="57" fillId="33" borderId="0" xfId="0" applyFont="1" applyFill="1" applyBorder="1" applyAlignment="1">
      <alignment horizontal="left" vertical="center"/>
    </xf>
    <xf numFmtId="0" fontId="6" fillId="0" borderId="10" xfId="0" applyFont="1" applyFill="1" applyBorder="1" applyAlignment="1">
      <alignment horizontal="right" vertical="center" wrapText="1"/>
    </xf>
    <xf numFmtId="0" fontId="5" fillId="0" borderId="23" xfId="0" applyFont="1" applyBorder="1" applyAlignment="1">
      <alignment vertical="center" wrapText="1"/>
    </xf>
    <xf numFmtId="2"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0" fillId="0" borderId="0" xfId="0" applyFill="1" applyAlignment="1">
      <alignment/>
    </xf>
    <xf numFmtId="0" fontId="59" fillId="0" borderId="0" xfId="0" applyFont="1" applyFill="1" applyAlignment="1">
      <alignment/>
    </xf>
    <xf numFmtId="2" fontId="59" fillId="0" borderId="10" xfId="75" applyNumberFormat="1" applyFont="1" applyBorder="1" applyAlignment="1">
      <alignment horizontal="center" vertical="center"/>
    </xf>
    <xf numFmtId="0" fontId="5" fillId="0" borderId="10" xfId="0" applyFont="1" applyBorder="1" applyAlignment="1">
      <alignment vertical="center" wrapText="1"/>
    </xf>
    <xf numFmtId="2" fontId="5" fillId="34" borderId="10" xfId="75" applyNumberFormat="1" applyFont="1" applyFill="1" applyBorder="1" applyAlignment="1">
      <alignment horizontal="center" vertical="center" wrapText="1"/>
    </xf>
    <xf numFmtId="0" fontId="5" fillId="0" borderId="10" xfId="0" applyFont="1" applyFill="1" applyBorder="1" applyAlignment="1">
      <alignment wrapText="1"/>
    </xf>
    <xf numFmtId="2" fontId="5" fillId="0" borderId="10" xfId="0" applyNumberFormat="1" applyFont="1" applyFill="1" applyBorder="1" applyAlignment="1">
      <alignment horizontal="center" vertical="center"/>
    </xf>
    <xf numFmtId="2" fontId="59" fillId="0" borderId="10" xfId="0" applyNumberFormat="1" applyFont="1" applyBorder="1" applyAlignment="1">
      <alignment horizontal="center" vertical="center"/>
    </xf>
    <xf numFmtId="180" fontId="57" fillId="33" borderId="11" xfId="75" applyNumberFormat="1" applyFont="1" applyFill="1" applyBorder="1" applyAlignment="1">
      <alignment horizontal="center" vertical="center"/>
    </xf>
    <xf numFmtId="0" fontId="57" fillId="33" borderId="34" xfId="0" applyFont="1" applyFill="1" applyBorder="1" applyAlignment="1">
      <alignment horizontal="center" vertical="top" wrapText="1"/>
    </xf>
    <xf numFmtId="2" fontId="58" fillId="33" borderId="11" xfId="75" applyNumberFormat="1" applyFont="1" applyFill="1" applyBorder="1" applyAlignment="1">
      <alignment horizontal="center" vertical="center"/>
    </xf>
    <xf numFmtId="0" fontId="58" fillId="33" borderId="11" xfId="0" applyFont="1" applyFill="1" applyBorder="1" applyAlignment="1">
      <alignment horizontal="center" vertical="center"/>
    </xf>
    <xf numFmtId="171" fontId="58" fillId="33" borderId="11" xfId="75" applyFont="1" applyFill="1" applyBorder="1" applyAlignment="1">
      <alignment horizontal="center" vertical="center"/>
    </xf>
    <xf numFmtId="39" fontId="57" fillId="33" borderId="11" xfId="75" applyNumberFormat="1" applyFont="1" applyFill="1" applyBorder="1" applyAlignment="1">
      <alignment horizontal="center" vertical="center"/>
    </xf>
    <xf numFmtId="2" fontId="5" fillId="0" borderId="10" xfId="75" applyNumberFormat="1" applyFont="1" applyBorder="1" applyAlignment="1">
      <alignment horizontal="center" vertical="center"/>
    </xf>
    <xf numFmtId="39" fontId="5" fillId="0" borderId="10" xfId="75" applyNumberFormat="1" applyFont="1" applyBorder="1" applyAlignment="1">
      <alignment horizontal="center" vertical="center"/>
    </xf>
    <xf numFmtId="0" fontId="57" fillId="33" borderId="34" xfId="0" applyFont="1" applyFill="1" applyBorder="1" applyAlignment="1">
      <alignment horizontal="left" vertical="top" wrapText="1"/>
    </xf>
    <xf numFmtId="180" fontId="57" fillId="33" borderId="12" xfId="0" applyNumberFormat="1" applyFont="1" applyFill="1" applyBorder="1" applyAlignment="1">
      <alignment vertical="center"/>
    </xf>
    <xf numFmtId="2" fontId="57" fillId="33" borderId="12" xfId="0" applyNumberFormat="1" applyFont="1" applyFill="1" applyBorder="1" applyAlignment="1">
      <alignment horizontal="center" vertical="center"/>
    </xf>
    <xf numFmtId="0" fontId="57" fillId="33" borderId="12" xfId="0" applyFont="1" applyFill="1" applyBorder="1" applyAlignment="1">
      <alignment horizontal="center" vertical="center"/>
    </xf>
    <xf numFmtId="39" fontId="57" fillId="33" borderId="12" xfId="75" applyNumberFormat="1" applyFont="1" applyFill="1" applyBorder="1" applyAlignment="1">
      <alignment horizontal="center" vertical="center"/>
    </xf>
    <xf numFmtId="180" fontId="57" fillId="33" borderId="12" xfId="75" applyNumberFormat="1" applyFont="1" applyFill="1" applyBorder="1" applyAlignment="1">
      <alignment horizontal="center" vertical="center"/>
    </xf>
    <xf numFmtId="0" fontId="57" fillId="33" borderId="35" xfId="0" applyFont="1" applyFill="1" applyBorder="1" applyAlignment="1">
      <alignment horizontal="center" vertical="center"/>
    </xf>
    <xf numFmtId="0" fontId="57" fillId="33" borderId="34" xfId="0" applyFont="1" applyFill="1" applyBorder="1" applyAlignment="1">
      <alignment horizontal="center" vertical="center"/>
    </xf>
    <xf numFmtId="171" fontId="57" fillId="33" borderId="36" xfId="75" applyFont="1" applyFill="1" applyBorder="1" applyAlignment="1">
      <alignment horizontal="center" vertical="center"/>
    </xf>
    <xf numFmtId="0" fontId="59" fillId="0" borderId="10" xfId="0" applyFont="1" applyBorder="1" applyAlignment="1">
      <alignment horizontal="left" vertical="top" wrapText="1"/>
    </xf>
    <xf numFmtId="0" fontId="62" fillId="0" borderId="13" xfId="0" applyFont="1" applyBorder="1" applyAlignment="1">
      <alignment/>
    </xf>
    <xf numFmtId="0" fontId="59" fillId="0" borderId="0" xfId="0" applyFont="1" applyBorder="1" applyAlignment="1">
      <alignment/>
    </xf>
    <xf numFmtId="0" fontId="59" fillId="0" borderId="14" xfId="0" applyFont="1" applyBorder="1" applyAlignment="1">
      <alignment/>
    </xf>
    <xf numFmtId="0" fontId="59" fillId="0" borderId="13" xfId="0" applyFont="1" applyBorder="1" applyAlignment="1">
      <alignment/>
    </xf>
    <xf numFmtId="0" fontId="62" fillId="0" borderId="0" xfId="0" applyFont="1" applyAlignment="1">
      <alignment/>
    </xf>
    <xf numFmtId="180" fontId="5" fillId="0" borderId="10" xfId="75" applyNumberFormat="1" applyFont="1" applyBorder="1" applyAlignment="1">
      <alignment horizontal="center" vertical="center"/>
    </xf>
    <xf numFmtId="0" fontId="5" fillId="0" borderId="10" xfId="0" applyFont="1" applyBorder="1" applyAlignment="1">
      <alignment horizontal="left" vertical="center" wrapText="1"/>
    </xf>
    <xf numFmtId="2" fontId="5" fillId="0" borderId="10" xfId="75" applyNumberFormat="1" applyFont="1" applyFill="1" applyBorder="1" applyAlignment="1">
      <alignment horizontal="center" vertical="center"/>
    </xf>
    <xf numFmtId="2" fontId="5" fillId="0" borderId="10" xfId="0" applyNumberFormat="1" applyFont="1" applyBorder="1" applyAlignment="1">
      <alignment horizontal="center" vertical="center"/>
    </xf>
    <xf numFmtId="0" fontId="57" fillId="33" borderId="37" xfId="0" applyFont="1" applyFill="1" applyBorder="1" applyAlignment="1">
      <alignment vertical="center"/>
    </xf>
    <xf numFmtId="0" fontId="57" fillId="33" borderId="38" xfId="0" applyFont="1" applyFill="1" applyBorder="1" applyAlignment="1">
      <alignment vertical="center"/>
    </xf>
    <xf numFmtId="0" fontId="63" fillId="0" borderId="29" xfId="0" applyFont="1" applyBorder="1" applyAlignment="1">
      <alignment horizontal="center" vertical="center"/>
    </xf>
    <xf numFmtId="0" fontId="63" fillId="0" borderId="30" xfId="0" applyFont="1" applyBorder="1" applyAlignment="1">
      <alignment horizontal="center" vertical="center"/>
    </xf>
    <xf numFmtId="0" fontId="63" fillId="0" borderId="31" xfId="0" applyFont="1" applyBorder="1" applyAlignment="1">
      <alignment horizontal="center" vertical="center"/>
    </xf>
    <xf numFmtId="0" fontId="63" fillId="0" borderId="13" xfId="0" applyFont="1" applyBorder="1" applyAlignment="1">
      <alignment horizontal="center" vertical="center"/>
    </xf>
    <xf numFmtId="0" fontId="63" fillId="0" borderId="0" xfId="0" applyFont="1" applyBorder="1" applyAlignment="1">
      <alignment horizontal="center" vertical="center"/>
    </xf>
    <xf numFmtId="0" fontId="63" fillId="0" borderId="14" xfId="0" applyFont="1" applyBorder="1" applyAlignment="1">
      <alignment horizontal="center" vertical="center"/>
    </xf>
    <xf numFmtId="0" fontId="57" fillId="33" borderId="39" xfId="0" applyFont="1" applyFill="1" applyBorder="1" applyAlignment="1">
      <alignment horizontal="right" vertical="center"/>
    </xf>
    <xf numFmtId="0" fontId="57" fillId="33" borderId="40" xfId="0" applyFont="1" applyFill="1" applyBorder="1" applyAlignment="1">
      <alignment horizontal="right" vertical="center"/>
    </xf>
    <xf numFmtId="0" fontId="57" fillId="33" borderId="41" xfId="0" applyFont="1" applyFill="1" applyBorder="1" applyAlignment="1">
      <alignment horizontal="right" vertical="center"/>
    </xf>
    <xf numFmtId="0" fontId="64" fillId="0" borderId="33" xfId="0" applyFont="1" applyBorder="1" applyAlignment="1">
      <alignment horizontal="center" vertical="center"/>
    </xf>
    <xf numFmtId="0" fontId="64" fillId="0" borderId="23" xfId="0" applyFont="1" applyBorder="1" applyAlignment="1">
      <alignment horizontal="center" vertical="center"/>
    </xf>
    <xf numFmtId="0" fontId="64" fillId="0" borderId="42" xfId="0" applyFont="1" applyBorder="1" applyAlignment="1">
      <alignment horizontal="center" vertical="center"/>
    </xf>
    <xf numFmtId="0" fontId="65" fillId="0" borderId="13" xfId="0" applyFont="1" applyBorder="1" applyAlignment="1">
      <alignment horizontal="center" vertical="center"/>
    </xf>
    <xf numFmtId="0" fontId="65" fillId="0" borderId="0" xfId="0" applyFont="1" applyBorder="1" applyAlignment="1">
      <alignment horizontal="center" vertical="center"/>
    </xf>
    <xf numFmtId="0" fontId="65" fillId="0" borderId="14" xfId="0" applyFont="1" applyBorder="1" applyAlignment="1">
      <alignment horizontal="center" vertical="center"/>
    </xf>
    <xf numFmtId="0" fontId="65" fillId="0" borderId="13" xfId="0" applyFont="1" applyBorder="1" applyAlignment="1">
      <alignment horizontal="center"/>
    </xf>
    <xf numFmtId="0" fontId="65" fillId="0" borderId="0" xfId="0" applyFont="1" applyBorder="1" applyAlignment="1">
      <alignment horizontal="center"/>
    </xf>
    <xf numFmtId="0" fontId="65" fillId="0" borderId="14" xfId="0" applyFont="1" applyBorder="1" applyAlignment="1">
      <alignment horizontal="center"/>
    </xf>
    <xf numFmtId="0" fontId="66" fillId="35" borderId="32" xfId="0" applyFont="1" applyFill="1" applyBorder="1" applyAlignment="1">
      <alignment horizontal="center" vertical="center"/>
    </xf>
    <xf numFmtId="0" fontId="66" fillId="35" borderId="40" xfId="0" applyFont="1" applyFill="1" applyBorder="1" applyAlignment="1">
      <alignment horizontal="center" vertical="center"/>
    </xf>
    <xf numFmtId="0" fontId="66" fillId="35" borderId="21" xfId="0" applyFont="1" applyFill="1" applyBorder="1" applyAlignment="1">
      <alignment horizontal="center" vertical="center"/>
    </xf>
    <xf numFmtId="0" fontId="62" fillId="34" borderId="33" xfId="0" applyFont="1" applyFill="1" applyBorder="1" applyAlignment="1">
      <alignment horizontal="center" vertical="center"/>
    </xf>
    <xf numFmtId="0" fontId="62" fillId="34" borderId="23" xfId="0" applyFont="1" applyFill="1" applyBorder="1" applyAlignment="1">
      <alignment horizontal="center" vertical="center"/>
    </xf>
    <xf numFmtId="0" fontId="62" fillId="34" borderId="42" xfId="0" applyFont="1" applyFill="1" applyBorder="1" applyAlignment="1">
      <alignment horizontal="center" vertical="center"/>
    </xf>
    <xf numFmtId="0" fontId="59" fillId="0" borderId="32"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23" xfId="0" applyFont="1" applyFill="1" applyBorder="1" applyAlignment="1">
      <alignment horizontal="left" vertical="center" wrapText="1"/>
    </xf>
    <xf numFmtId="0" fontId="59" fillId="0" borderId="42" xfId="0" applyFont="1" applyFill="1" applyBorder="1" applyAlignment="1">
      <alignment horizontal="left" vertical="center" wrapText="1"/>
    </xf>
    <xf numFmtId="0" fontId="59" fillId="0" borderId="29" xfId="0" applyFont="1" applyFill="1" applyBorder="1" applyAlignment="1">
      <alignment horizontal="left" vertical="center" wrapText="1"/>
    </xf>
    <xf numFmtId="0" fontId="59" fillId="0" borderId="30" xfId="0" applyFont="1" applyFill="1" applyBorder="1" applyAlignment="1">
      <alignment horizontal="left" vertical="center" wrapText="1"/>
    </xf>
    <xf numFmtId="0" fontId="59" fillId="0" borderId="31" xfId="0" applyFont="1" applyFill="1" applyBorder="1" applyAlignment="1">
      <alignment horizontal="left" vertical="center" wrapText="1"/>
    </xf>
    <xf numFmtId="0" fontId="57" fillId="33" borderId="38" xfId="0" applyFont="1" applyFill="1" applyBorder="1" applyAlignment="1">
      <alignment horizontal="right" vertical="center"/>
    </xf>
    <xf numFmtId="0" fontId="57" fillId="33" borderId="43" xfId="0" applyFont="1" applyFill="1" applyBorder="1" applyAlignment="1">
      <alignment horizontal="right" vertical="center"/>
    </xf>
    <xf numFmtId="0" fontId="57" fillId="33" borderId="37" xfId="0" applyFont="1" applyFill="1" applyBorder="1" applyAlignment="1">
      <alignment horizontal="right" vertical="center"/>
    </xf>
    <xf numFmtId="180" fontId="59" fillId="0" borderId="32" xfId="0" applyNumberFormat="1" applyFont="1" applyFill="1" applyBorder="1" applyAlignment="1">
      <alignment horizontal="left" vertical="center" wrapText="1"/>
    </xf>
    <xf numFmtId="180" fontId="59" fillId="0" borderId="40" xfId="0" applyNumberFormat="1" applyFont="1" applyFill="1" applyBorder="1" applyAlignment="1">
      <alignment horizontal="left" vertical="center" wrapText="1"/>
    </xf>
    <xf numFmtId="180" fontId="59" fillId="0" borderId="21" xfId="0" applyNumberFormat="1" applyFont="1" applyFill="1" applyBorder="1" applyAlignment="1">
      <alignment horizontal="left" vertical="center" wrapText="1"/>
    </xf>
    <xf numFmtId="0" fontId="9" fillId="0" borderId="10" xfId="0" applyFont="1" applyBorder="1" applyAlignment="1">
      <alignment horizontal="left" vertical="center" wrapText="1"/>
    </xf>
    <xf numFmtId="0" fontId="57" fillId="33" borderId="32" xfId="0" applyFont="1" applyFill="1" applyBorder="1" applyAlignment="1">
      <alignment horizontal="center" vertical="center"/>
    </xf>
    <xf numFmtId="0" fontId="57" fillId="33" borderId="40" xfId="0" applyFont="1" applyFill="1" applyBorder="1" applyAlignment="1">
      <alignment horizontal="center" vertical="center"/>
    </xf>
    <xf numFmtId="0" fontId="57" fillId="33" borderId="41" xfId="0" applyFont="1" applyFill="1" applyBorder="1" applyAlignment="1">
      <alignment horizontal="center" vertical="center"/>
    </xf>
    <xf numFmtId="0" fontId="58" fillId="33" borderId="39" xfId="0" applyFont="1" applyFill="1" applyBorder="1" applyAlignment="1">
      <alignment horizontal="center" vertical="center"/>
    </xf>
    <xf numFmtId="0" fontId="58" fillId="33" borderId="41" xfId="0" applyFont="1" applyFill="1" applyBorder="1" applyAlignment="1">
      <alignment horizontal="center" vertical="center"/>
    </xf>
    <xf numFmtId="0" fontId="57" fillId="33" borderId="10" xfId="0" applyFont="1" applyFill="1" applyBorder="1" applyAlignment="1">
      <alignment horizontal="center" vertical="center"/>
    </xf>
    <xf numFmtId="0" fontId="62" fillId="34" borderId="29" xfId="0" applyFont="1" applyFill="1" applyBorder="1" applyAlignment="1">
      <alignment horizontal="center" vertical="center"/>
    </xf>
    <xf numFmtId="0" fontId="62" fillId="34" borderId="30" xfId="0" applyFont="1" applyFill="1" applyBorder="1" applyAlignment="1">
      <alignment horizontal="center" vertical="center"/>
    </xf>
    <xf numFmtId="0" fontId="62" fillId="34" borderId="31" xfId="0" applyFont="1" applyFill="1" applyBorder="1" applyAlignment="1">
      <alignment horizontal="center" vertical="center"/>
    </xf>
    <xf numFmtId="171" fontId="5" fillId="0" borderId="10" xfId="75" applyFont="1" applyFill="1" applyBorder="1" applyAlignment="1" applyProtection="1">
      <alignment vertical="center"/>
      <protection locked="0"/>
    </xf>
    <xf numFmtId="171" fontId="58" fillId="33" borderId="12" xfId="75" applyFont="1" applyFill="1" applyBorder="1" applyAlignment="1" applyProtection="1">
      <alignment vertical="center"/>
      <protection locked="0"/>
    </xf>
    <xf numFmtId="171" fontId="5" fillId="0" borderId="10" xfId="75" applyFont="1" applyFill="1" applyBorder="1" applyAlignment="1" applyProtection="1">
      <alignment horizontal="center" vertical="center"/>
      <protection locked="0"/>
    </xf>
    <xf numFmtId="0" fontId="57" fillId="33" borderId="12" xfId="0" applyFont="1" applyFill="1" applyBorder="1" applyAlignment="1" applyProtection="1">
      <alignment vertical="center"/>
      <protection locked="0"/>
    </xf>
    <xf numFmtId="171" fontId="5" fillId="34" borderId="10" xfId="75" applyFont="1" applyFill="1" applyBorder="1" applyAlignment="1" applyProtection="1">
      <alignment vertical="center"/>
      <protection locked="0"/>
    </xf>
    <xf numFmtId="0" fontId="64" fillId="0" borderId="33" xfId="0" applyFont="1" applyBorder="1" applyAlignment="1" applyProtection="1">
      <alignment horizontal="center" vertical="center"/>
      <protection/>
    </xf>
    <xf numFmtId="0" fontId="64" fillId="0" borderId="23" xfId="0" applyFont="1" applyBorder="1" applyAlignment="1" applyProtection="1">
      <alignment horizontal="center" vertical="center"/>
      <protection/>
    </xf>
    <xf numFmtId="0" fontId="64" fillId="0" borderId="42" xfId="0" applyFont="1" applyBorder="1" applyAlignment="1" applyProtection="1">
      <alignment horizontal="center" vertical="center"/>
      <protection/>
    </xf>
    <xf numFmtId="0" fontId="0" fillId="0" borderId="0" xfId="0" applyAlignment="1" applyProtection="1">
      <alignment/>
      <protection/>
    </xf>
    <xf numFmtId="0" fontId="65" fillId="0" borderId="13" xfId="0" applyFont="1" applyBorder="1" applyAlignment="1" applyProtection="1">
      <alignment horizontal="center" vertical="center"/>
      <protection/>
    </xf>
    <xf numFmtId="0" fontId="65" fillId="0" borderId="0" xfId="0" applyFont="1" applyBorder="1" applyAlignment="1" applyProtection="1">
      <alignment horizontal="center" vertical="center"/>
      <protection/>
    </xf>
    <xf numFmtId="0" fontId="65" fillId="0" borderId="14" xfId="0" applyFont="1" applyBorder="1" applyAlignment="1" applyProtection="1">
      <alignment horizontal="center" vertical="center"/>
      <protection/>
    </xf>
    <xf numFmtId="0" fontId="59" fillId="0" borderId="0" xfId="0" applyFont="1" applyAlignment="1" applyProtection="1">
      <alignment/>
      <protection/>
    </xf>
    <xf numFmtId="0" fontId="65" fillId="0" borderId="13" xfId="0" applyFont="1" applyBorder="1" applyAlignment="1" applyProtection="1">
      <alignment horizontal="center"/>
      <protection/>
    </xf>
    <xf numFmtId="0" fontId="65" fillId="0" borderId="0" xfId="0" applyFont="1" applyBorder="1" applyAlignment="1" applyProtection="1">
      <alignment horizontal="center"/>
      <protection/>
    </xf>
    <xf numFmtId="0" fontId="65" fillId="0" borderId="14" xfId="0" applyFont="1" applyBorder="1" applyAlignment="1" applyProtection="1">
      <alignment horizontal="center"/>
      <protection/>
    </xf>
    <xf numFmtId="0" fontId="0" fillId="0" borderId="13" xfId="0" applyBorder="1" applyAlignment="1" applyProtection="1">
      <alignment/>
      <protection/>
    </xf>
    <xf numFmtId="0" fontId="0" fillId="0" borderId="0" xfId="0" applyBorder="1" applyAlignment="1" applyProtection="1">
      <alignment/>
      <protection/>
    </xf>
    <xf numFmtId="0" fontId="0" fillId="0" borderId="14" xfId="0" applyBorder="1" applyAlignment="1" applyProtection="1">
      <alignment/>
      <protection/>
    </xf>
    <xf numFmtId="0" fontId="63" fillId="0" borderId="13" xfId="0" applyFont="1" applyBorder="1" applyAlignment="1" applyProtection="1">
      <alignment horizontal="center" vertical="center"/>
      <protection/>
    </xf>
    <xf numFmtId="0" fontId="63" fillId="0" borderId="0" xfId="0" applyFont="1" applyBorder="1" applyAlignment="1" applyProtection="1">
      <alignment horizontal="center" vertical="center"/>
      <protection/>
    </xf>
    <xf numFmtId="0" fontId="63" fillId="0" borderId="14" xfId="0" applyFont="1" applyBorder="1" applyAlignment="1" applyProtection="1">
      <alignment horizontal="center" vertical="center"/>
      <protection/>
    </xf>
    <xf numFmtId="0" fontId="63" fillId="0" borderId="29" xfId="0" applyFont="1" applyBorder="1" applyAlignment="1" applyProtection="1">
      <alignment horizontal="center" vertical="center"/>
      <protection/>
    </xf>
    <xf numFmtId="0" fontId="63" fillId="0" borderId="30" xfId="0" applyFont="1" applyBorder="1" applyAlignment="1" applyProtection="1">
      <alignment horizontal="center" vertical="center"/>
      <protection/>
    </xf>
    <xf numFmtId="0" fontId="63" fillId="0" borderId="31" xfId="0" applyFont="1" applyBorder="1" applyAlignment="1" applyProtection="1">
      <alignment horizontal="center" vertical="center"/>
      <protection/>
    </xf>
    <xf numFmtId="0" fontId="66" fillId="35" borderId="32" xfId="0" applyFont="1" applyFill="1" applyBorder="1" applyAlignment="1" applyProtection="1">
      <alignment horizontal="center" vertical="center"/>
      <protection/>
    </xf>
    <xf numFmtId="0" fontId="66" fillId="35" borderId="40" xfId="0" applyFont="1" applyFill="1" applyBorder="1" applyAlignment="1" applyProtection="1">
      <alignment horizontal="center" vertical="center"/>
      <protection/>
    </xf>
    <xf numFmtId="0" fontId="66" fillId="35" borderId="21" xfId="0" applyFont="1" applyFill="1" applyBorder="1" applyAlignment="1" applyProtection="1">
      <alignment horizontal="center" vertical="center"/>
      <protection/>
    </xf>
    <xf numFmtId="0" fontId="62" fillId="34" borderId="33" xfId="0" applyFont="1" applyFill="1" applyBorder="1" applyAlignment="1" applyProtection="1">
      <alignment horizontal="center" vertical="center"/>
      <protection/>
    </xf>
    <xf numFmtId="0" fontId="62" fillId="34" borderId="23" xfId="0" applyFont="1" applyFill="1" applyBorder="1" applyAlignment="1" applyProtection="1">
      <alignment horizontal="center" vertical="center"/>
      <protection/>
    </xf>
    <xf numFmtId="0" fontId="62" fillId="34" borderId="42" xfId="0" applyFont="1" applyFill="1" applyBorder="1" applyAlignment="1" applyProtection="1">
      <alignment horizontal="center" vertical="center"/>
      <protection/>
    </xf>
    <xf numFmtId="0" fontId="57" fillId="33" borderId="24" xfId="0" applyFont="1" applyFill="1" applyBorder="1" applyAlignment="1" applyProtection="1">
      <alignment horizontal="center" vertical="center"/>
      <protection/>
    </xf>
    <xf numFmtId="0" fontId="57" fillId="33" borderId="11" xfId="0" applyFont="1" applyFill="1" applyBorder="1" applyAlignment="1" applyProtection="1">
      <alignment horizontal="center" vertical="center"/>
      <protection/>
    </xf>
    <xf numFmtId="171" fontId="57" fillId="33" borderId="11" xfId="75" applyFont="1" applyFill="1" applyBorder="1" applyAlignment="1" applyProtection="1">
      <alignment horizontal="center" vertical="center"/>
      <protection/>
    </xf>
    <xf numFmtId="171" fontId="57" fillId="33" borderId="25" xfId="75" applyFont="1" applyFill="1" applyBorder="1" applyAlignment="1" applyProtection="1">
      <alignment horizontal="center" vertical="center"/>
      <protection/>
    </xf>
    <xf numFmtId="0" fontId="57" fillId="33" borderId="12" xfId="0" applyFont="1" applyFill="1" applyBorder="1" applyAlignment="1" applyProtection="1">
      <alignment vertical="center"/>
      <protection/>
    </xf>
    <xf numFmtId="37" fontId="57" fillId="33" borderId="19" xfId="75" applyNumberFormat="1" applyFont="1" applyFill="1" applyBorder="1" applyAlignment="1" applyProtection="1">
      <alignment horizontal="center" vertical="center"/>
      <protection/>
    </xf>
    <xf numFmtId="39" fontId="58" fillId="33" borderId="12" xfId="75" applyNumberFormat="1" applyFont="1" applyFill="1" applyBorder="1" applyAlignment="1" applyProtection="1">
      <alignment horizontal="center" vertical="center"/>
      <protection/>
    </xf>
    <xf numFmtId="0" fontId="58" fillId="33" borderId="12" xfId="0" applyFont="1" applyFill="1" applyBorder="1" applyAlignment="1" applyProtection="1">
      <alignment horizontal="center" vertical="center"/>
      <protection/>
    </xf>
    <xf numFmtId="171" fontId="58" fillId="33" borderId="12" xfId="75" applyFont="1" applyFill="1" applyBorder="1" applyAlignment="1" applyProtection="1">
      <alignment vertical="center"/>
      <protection/>
    </xf>
    <xf numFmtId="39" fontId="57" fillId="33" borderId="20" xfId="75" applyNumberFormat="1" applyFont="1" applyFill="1" applyBorder="1" applyAlignment="1" applyProtection="1">
      <alignment horizontal="right" vertical="center"/>
      <protection/>
    </xf>
    <xf numFmtId="39" fontId="5" fillId="0" borderId="10" xfId="75" applyNumberFormat="1" applyFont="1" applyFill="1" applyBorder="1" applyAlignment="1" applyProtection="1">
      <alignment horizontal="center" vertical="center"/>
      <protection/>
    </xf>
    <xf numFmtId="0" fontId="5" fillId="0" borderId="10" xfId="0" applyFont="1" applyBorder="1" applyAlignment="1" applyProtection="1">
      <alignment horizontal="left" vertical="center" wrapText="1"/>
      <protection/>
    </xf>
    <xf numFmtId="2" fontId="5" fillId="0" borderId="10" xfId="75" applyNumberFormat="1"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39" fontId="5" fillId="34" borderId="10" xfId="75" applyNumberFormat="1" applyFont="1" applyFill="1" applyBorder="1" applyAlignment="1" applyProtection="1">
      <alignment vertical="center"/>
      <protection/>
    </xf>
    <xf numFmtId="2" fontId="5" fillId="0" borderId="10" xfId="75" applyNumberFormat="1" applyFont="1" applyBorder="1" applyAlignment="1" applyProtection="1">
      <alignment horizontal="center" vertical="center"/>
      <protection/>
    </xf>
    <xf numFmtId="39" fontId="5" fillId="0" borderId="10" xfId="75" applyNumberFormat="1" applyFont="1" applyFill="1" applyBorder="1" applyAlignment="1" applyProtection="1">
      <alignment vertical="center"/>
      <protection/>
    </xf>
    <xf numFmtId="171" fontId="5" fillId="0" borderId="10" xfId="75" applyFont="1" applyFill="1" applyBorder="1" applyAlignment="1" applyProtection="1">
      <alignment vertical="center"/>
      <protection/>
    </xf>
    <xf numFmtId="0" fontId="5" fillId="0" borderId="10" xfId="0" applyFont="1" applyBorder="1" applyAlignment="1" applyProtection="1">
      <alignment horizontal="center" vertical="center"/>
      <protection/>
    </xf>
    <xf numFmtId="0" fontId="5" fillId="34" borderId="10" xfId="0" applyFont="1" applyFill="1" applyBorder="1" applyAlignment="1" applyProtection="1">
      <alignment horizontal="left" vertical="center" wrapText="1"/>
      <protection/>
    </xf>
    <xf numFmtId="2" fontId="5" fillId="34" borderId="10" xfId="75" applyNumberFormat="1"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xf>
    <xf numFmtId="0" fontId="5" fillId="0" borderId="10" xfId="0" applyFont="1" applyFill="1" applyBorder="1" applyAlignment="1" applyProtection="1">
      <alignment vertical="center" wrapText="1"/>
      <protection/>
    </xf>
    <xf numFmtId="37" fontId="57" fillId="33" borderId="27" xfId="75" applyNumberFormat="1" applyFont="1" applyFill="1" applyBorder="1" applyAlignment="1" applyProtection="1">
      <alignment horizontal="center" vertical="center"/>
      <protection/>
    </xf>
    <xf numFmtId="0" fontId="57" fillId="33" borderId="39" xfId="0" applyFont="1" applyFill="1" applyBorder="1" applyAlignment="1" applyProtection="1">
      <alignment horizontal="right" vertical="center"/>
      <protection/>
    </xf>
    <xf numFmtId="0" fontId="57" fillId="33" borderId="40" xfId="0" applyFont="1" applyFill="1" applyBorder="1" applyAlignment="1" applyProtection="1">
      <alignment horizontal="right" vertical="center"/>
      <protection/>
    </xf>
    <xf numFmtId="0" fontId="57" fillId="33" borderId="41" xfId="0" applyFont="1" applyFill="1" applyBorder="1" applyAlignment="1" applyProtection="1">
      <alignment horizontal="right" vertical="center"/>
      <protection/>
    </xf>
    <xf numFmtId="39" fontId="57" fillId="33" borderId="28" xfId="75" applyNumberFormat="1" applyFont="1" applyFill="1" applyBorder="1" applyAlignment="1" applyProtection="1">
      <alignment horizontal="right" vertical="center"/>
      <protection/>
    </xf>
    <xf numFmtId="171" fontId="5" fillId="34" borderId="10" xfId="75" applyFont="1" applyFill="1" applyBorder="1" applyAlignment="1" applyProtection="1">
      <alignment horizontal="center"/>
      <protection locked="0"/>
    </xf>
    <xf numFmtId="171" fontId="5" fillId="34" borderId="10" xfId="75" applyFont="1" applyFill="1" applyBorder="1" applyAlignment="1" applyProtection="1">
      <alignment horizontal="center" vertical="center"/>
      <protection locked="0"/>
    </xf>
    <xf numFmtId="171" fontId="5" fillId="0" borderId="10" xfId="75" applyFont="1" applyBorder="1" applyAlignment="1" applyProtection="1">
      <alignment horizontal="center" vertical="center"/>
      <protection locked="0"/>
    </xf>
    <xf numFmtId="171" fontId="58" fillId="33" borderId="11" xfId="75" applyFont="1" applyFill="1" applyBorder="1" applyAlignment="1" applyProtection="1">
      <alignment horizontal="center" vertical="center"/>
      <protection locked="0"/>
    </xf>
    <xf numFmtId="0" fontId="57" fillId="33" borderId="12" xfId="0" applyFont="1" applyFill="1" applyBorder="1" applyAlignment="1" applyProtection="1">
      <alignment horizontal="center" vertical="center"/>
      <protection locked="0"/>
    </xf>
  </cellXfs>
  <cellStyles count="10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10" xfId="37"/>
    <cellStyle name="Comma 2" xfId="38"/>
    <cellStyle name="Comma 2 2" xfId="39"/>
    <cellStyle name="Comma 3" xfId="40"/>
    <cellStyle name="Comma 8" xfId="41"/>
    <cellStyle name="Currency [0] 2" xfId="42"/>
    <cellStyle name="Currency [0] 3" xfId="43"/>
    <cellStyle name="Currency 10" xfId="44"/>
    <cellStyle name="Currency 11" xfId="45"/>
    <cellStyle name="Currency 12" xfId="46"/>
    <cellStyle name="Currency 13" xfId="47"/>
    <cellStyle name="Currency 14" xfId="48"/>
    <cellStyle name="Currency 15" xfId="49"/>
    <cellStyle name="Currency 16" xfId="50"/>
    <cellStyle name="Currency 2" xfId="51"/>
    <cellStyle name="Currency 2 2" xfId="52"/>
    <cellStyle name="Currency 3" xfId="53"/>
    <cellStyle name="Currency 4" xfId="54"/>
    <cellStyle name="Currency 5" xfId="55"/>
    <cellStyle name="Currency 6" xfId="56"/>
    <cellStyle name="Currency 7" xfId="57"/>
    <cellStyle name="Currency 8" xfId="58"/>
    <cellStyle name="Currency 9" xfId="59"/>
    <cellStyle name="Encabezado 1" xfId="60"/>
    <cellStyle name="Encabezado 4" xfId="61"/>
    <cellStyle name="Énfasis1" xfId="62"/>
    <cellStyle name="Énfasis2" xfId="63"/>
    <cellStyle name="Énfasis3" xfId="64"/>
    <cellStyle name="Énfasis4" xfId="65"/>
    <cellStyle name="Énfasis5" xfId="66"/>
    <cellStyle name="Énfasis6" xfId="67"/>
    <cellStyle name="Entrada" xfId="68"/>
    <cellStyle name="Excel Built-in Comma" xfId="69"/>
    <cellStyle name="Excel Built-in Normal" xfId="70"/>
    <cellStyle name="Hyperlink" xfId="71"/>
    <cellStyle name="Followed Hyperlink" xfId="72"/>
    <cellStyle name="Hyperlink 2" xfId="73"/>
    <cellStyle name="Incorrecto" xfId="74"/>
    <cellStyle name="Comma" xfId="75"/>
    <cellStyle name="Comma [0]" xfId="76"/>
    <cellStyle name="Millares 10" xfId="77"/>
    <cellStyle name="Millares 12" xfId="78"/>
    <cellStyle name="Millares 2" xfId="79"/>
    <cellStyle name="Millares 2 2" xfId="80"/>
    <cellStyle name="Millares 3" xfId="81"/>
    <cellStyle name="Millares 5" xfId="82"/>
    <cellStyle name="Millares 7" xfId="83"/>
    <cellStyle name="Currency" xfId="84"/>
    <cellStyle name="Currency [0]" xfId="85"/>
    <cellStyle name="Neutral" xfId="86"/>
    <cellStyle name="Normal 10" xfId="87"/>
    <cellStyle name="Normal 10 2 10" xfId="88"/>
    <cellStyle name="Normal 2" xfId="89"/>
    <cellStyle name="Normal 2 2" xfId="90"/>
    <cellStyle name="Normal 2 3 3" xfId="91"/>
    <cellStyle name="Normal 2 4" xfId="92"/>
    <cellStyle name="Normal 2 5" xfId="93"/>
    <cellStyle name="Normal 21" xfId="94"/>
    <cellStyle name="Normal 3" xfId="95"/>
    <cellStyle name="Normal 3 2" xfId="96"/>
    <cellStyle name="Normal 3 3" xfId="97"/>
    <cellStyle name="Normal 35" xfId="98"/>
    <cellStyle name="Normal 37" xfId="99"/>
    <cellStyle name="Normal 4" xfId="100"/>
    <cellStyle name="Normal 4 2" xfId="101"/>
    <cellStyle name="Normal 6 2" xfId="102"/>
    <cellStyle name="Normal 7" xfId="103"/>
    <cellStyle name="Notas" xfId="104"/>
    <cellStyle name="Percent 2" xfId="105"/>
    <cellStyle name="Percent 2 2" xfId="106"/>
    <cellStyle name="Percent 3" xfId="107"/>
    <cellStyle name="Percent 4" xfId="108"/>
    <cellStyle name="Percent" xfId="109"/>
    <cellStyle name="Porcentual 2 2" xfId="110"/>
    <cellStyle name="Salida" xfId="111"/>
    <cellStyle name="Texto de advertencia" xfId="112"/>
    <cellStyle name="Texto explicativo" xfId="113"/>
    <cellStyle name="Título" xfId="114"/>
    <cellStyle name="Título 2" xfId="115"/>
    <cellStyle name="Título 3" xfId="116"/>
    <cellStyle name="Total" xfId="11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3219450</xdr:colOff>
      <xdr:row>2</xdr:row>
      <xdr:rowOff>28575</xdr:rowOff>
    </xdr:from>
    <xdr:to>
      <xdr:col>4</xdr:col>
      <xdr:colOff>628650</xdr:colOff>
      <xdr:row>6</xdr:row>
      <xdr:rowOff>47625</xdr:rowOff>
    </xdr:to>
    <xdr:pic>
      <xdr:nvPicPr>
        <xdr:cNvPr id="1" name="Imagen 2"/>
        <xdr:cNvPicPr preferRelativeResize="1">
          <a:picLocks noChangeAspect="1"/>
        </xdr:cNvPicPr>
      </xdr:nvPicPr>
      <xdr:blipFill>
        <a:blip r:embed="rId1"/>
        <a:stretch>
          <a:fillRect/>
        </a:stretch>
      </xdr:blipFill>
      <xdr:spPr>
        <a:xfrm>
          <a:off x="3933825" y="514350"/>
          <a:ext cx="1647825"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3219450</xdr:colOff>
      <xdr:row>2</xdr:row>
      <xdr:rowOff>9525</xdr:rowOff>
    </xdr:from>
    <xdr:to>
      <xdr:col>4</xdr:col>
      <xdr:colOff>676275</xdr:colOff>
      <xdr:row>6</xdr:row>
      <xdr:rowOff>28575</xdr:rowOff>
    </xdr:to>
    <xdr:pic>
      <xdr:nvPicPr>
        <xdr:cNvPr id="1" name="Imagen 2"/>
        <xdr:cNvPicPr preferRelativeResize="1">
          <a:picLocks noChangeAspect="1"/>
        </xdr:cNvPicPr>
      </xdr:nvPicPr>
      <xdr:blipFill>
        <a:blip r:embed="rId1"/>
        <a:stretch>
          <a:fillRect/>
        </a:stretch>
      </xdr:blipFill>
      <xdr:spPr>
        <a:xfrm>
          <a:off x="3933825" y="495300"/>
          <a:ext cx="1695450" cy="781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3219450</xdr:colOff>
      <xdr:row>1</xdr:row>
      <xdr:rowOff>295275</xdr:rowOff>
    </xdr:from>
    <xdr:to>
      <xdr:col>4</xdr:col>
      <xdr:colOff>800100</xdr:colOff>
      <xdr:row>5</xdr:row>
      <xdr:rowOff>171450</xdr:rowOff>
    </xdr:to>
    <xdr:pic>
      <xdr:nvPicPr>
        <xdr:cNvPr id="1" name="Imagen 2"/>
        <xdr:cNvPicPr preferRelativeResize="1">
          <a:picLocks noChangeAspect="1"/>
        </xdr:cNvPicPr>
      </xdr:nvPicPr>
      <xdr:blipFill>
        <a:blip r:embed="rId1"/>
        <a:stretch>
          <a:fillRect/>
        </a:stretch>
      </xdr:blipFill>
      <xdr:spPr>
        <a:xfrm>
          <a:off x="3933825" y="485775"/>
          <a:ext cx="1895475" cy="742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3219450</xdr:colOff>
      <xdr:row>2</xdr:row>
      <xdr:rowOff>28575</xdr:rowOff>
    </xdr:from>
    <xdr:to>
      <xdr:col>4</xdr:col>
      <xdr:colOff>628650</xdr:colOff>
      <xdr:row>6</xdr:row>
      <xdr:rowOff>57150</xdr:rowOff>
    </xdr:to>
    <xdr:pic>
      <xdr:nvPicPr>
        <xdr:cNvPr id="1" name="Imagen 2"/>
        <xdr:cNvPicPr preferRelativeResize="1">
          <a:picLocks noChangeAspect="1"/>
        </xdr:cNvPicPr>
      </xdr:nvPicPr>
      <xdr:blipFill>
        <a:blip r:embed="rId1"/>
        <a:stretch>
          <a:fillRect/>
        </a:stretch>
      </xdr:blipFill>
      <xdr:spPr>
        <a:xfrm>
          <a:off x="3933825" y="514350"/>
          <a:ext cx="1647825" cy="790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3390900</xdr:colOff>
      <xdr:row>2</xdr:row>
      <xdr:rowOff>9525</xdr:rowOff>
    </xdr:from>
    <xdr:to>
      <xdr:col>4</xdr:col>
      <xdr:colOff>466725</xdr:colOff>
      <xdr:row>6</xdr:row>
      <xdr:rowOff>28575</xdr:rowOff>
    </xdr:to>
    <xdr:pic>
      <xdr:nvPicPr>
        <xdr:cNvPr id="1" name="Imagen 2"/>
        <xdr:cNvPicPr preferRelativeResize="1">
          <a:picLocks noChangeAspect="1"/>
        </xdr:cNvPicPr>
      </xdr:nvPicPr>
      <xdr:blipFill>
        <a:blip r:embed="rId1"/>
        <a:stretch>
          <a:fillRect/>
        </a:stretch>
      </xdr:blipFill>
      <xdr:spPr>
        <a:xfrm>
          <a:off x="4238625" y="495300"/>
          <a:ext cx="1485900" cy="781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3676650</xdr:colOff>
      <xdr:row>2</xdr:row>
      <xdr:rowOff>47625</xdr:rowOff>
    </xdr:from>
    <xdr:to>
      <xdr:col>4</xdr:col>
      <xdr:colOff>142875</xdr:colOff>
      <xdr:row>6</xdr:row>
      <xdr:rowOff>76200</xdr:rowOff>
    </xdr:to>
    <xdr:pic>
      <xdr:nvPicPr>
        <xdr:cNvPr id="1" name="Imagen 2"/>
        <xdr:cNvPicPr preferRelativeResize="1">
          <a:picLocks noChangeAspect="1"/>
        </xdr:cNvPicPr>
      </xdr:nvPicPr>
      <xdr:blipFill>
        <a:blip r:embed="rId1"/>
        <a:stretch>
          <a:fillRect/>
        </a:stretch>
      </xdr:blipFill>
      <xdr:spPr>
        <a:xfrm>
          <a:off x="4391025" y="466725"/>
          <a:ext cx="1276350" cy="7905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3219450</xdr:colOff>
      <xdr:row>1</xdr:row>
      <xdr:rowOff>295275</xdr:rowOff>
    </xdr:from>
    <xdr:to>
      <xdr:col>4</xdr:col>
      <xdr:colOff>800100</xdr:colOff>
      <xdr:row>5</xdr:row>
      <xdr:rowOff>171450</xdr:rowOff>
    </xdr:to>
    <xdr:pic>
      <xdr:nvPicPr>
        <xdr:cNvPr id="1" name="Imagen 2"/>
        <xdr:cNvPicPr preferRelativeResize="1">
          <a:picLocks noChangeAspect="1"/>
        </xdr:cNvPicPr>
      </xdr:nvPicPr>
      <xdr:blipFill>
        <a:blip r:embed="rId1"/>
        <a:stretch>
          <a:fillRect/>
        </a:stretch>
      </xdr:blipFill>
      <xdr:spPr>
        <a:xfrm>
          <a:off x="3933825" y="485775"/>
          <a:ext cx="1895475" cy="7429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3724275</xdr:colOff>
      <xdr:row>2</xdr:row>
      <xdr:rowOff>38100</xdr:rowOff>
    </xdr:from>
    <xdr:to>
      <xdr:col>4</xdr:col>
      <xdr:colOff>666750</xdr:colOff>
      <xdr:row>6</xdr:row>
      <xdr:rowOff>47625</xdr:rowOff>
    </xdr:to>
    <xdr:pic>
      <xdr:nvPicPr>
        <xdr:cNvPr id="1" name="Imagen 2"/>
        <xdr:cNvPicPr preferRelativeResize="1">
          <a:picLocks noChangeAspect="1"/>
        </xdr:cNvPicPr>
      </xdr:nvPicPr>
      <xdr:blipFill>
        <a:blip r:embed="rId1"/>
        <a:stretch>
          <a:fillRect/>
        </a:stretch>
      </xdr:blipFill>
      <xdr:spPr>
        <a:xfrm>
          <a:off x="4533900" y="457200"/>
          <a:ext cx="156210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8" tint="-0.24997000396251678"/>
    <pageSetUpPr fitToPage="1"/>
  </sheetPr>
  <dimension ref="B2:Q629"/>
  <sheetViews>
    <sheetView showGridLines="0" view="pageBreakPreview" zoomScaleNormal="95" zoomScaleSheetLayoutView="100" zoomScalePageLayoutView="0" workbookViewId="0" topLeftCell="A1">
      <selection activeCell="G12" sqref="G12"/>
    </sheetView>
  </sheetViews>
  <sheetFormatPr defaultColWidth="8.7109375" defaultRowHeight="15"/>
  <cols>
    <col min="1" max="1" width="1.7109375" style="9" customWidth="1"/>
    <col min="2" max="2" width="9.00390625" style="1" bestFit="1" customWidth="1"/>
    <col min="3" max="3" width="48.28125" style="1" customWidth="1"/>
    <col min="4" max="4" width="15.28125" style="1" customWidth="1"/>
    <col min="5" max="5" width="14.57421875" style="1" customWidth="1"/>
    <col min="6" max="6" width="19.57421875" style="1" customWidth="1"/>
    <col min="7" max="7" width="24.28125" style="1" customWidth="1"/>
    <col min="8" max="8" width="1.7109375" style="1" customWidth="1"/>
    <col min="9" max="16384" width="8.7109375" style="1" customWidth="1"/>
  </cols>
  <sheetData>
    <row r="1" s="9" customFormat="1" ht="15"/>
    <row r="2" spans="2:7" s="9" customFormat="1" ht="23.25">
      <c r="B2" s="138"/>
      <c r="C2" s="139"/>
      <c r="D2" s="139"/>
      <c r="E2" s="139"/>
      <c r="F2" s="139"/>
      <c r="G2" s="140"/>
    </row>
    <row r="3" spans="2:17" s="9" customFormat="1" ht="15">
      <c r="B3" s="141"/>
      <c r="C3" s="142"/>
      <c r="D3" s="142"/>
      <c r="E3" s="142"/>
      <c r="F3" s="142"/>
      <c r="G3" s="143"/>
      <c r="H3" s="46"/>
      <c r="I3" s="46"/>
      <c r="J3" s="46"/>
      <c r="K3" s="46"/>
      <c r="L3" s="46"/>
      <c r="M3" s="46"/>
      <c r="N3" s="46"/>
      <c r="O3" s="46"/>
      <c r="P3" s="46"/>
      <c r="Q3" s="46"/>
    </row>
    <row r="4" spans="2:17" s="9" customFormat="1" ht="15">
      <c r="B4" s="141"/>
      <c r="C4" s="142"/>
      <c r="D4" s="142"/>
      <c r="E4" s="142"/>
      <c r="F4" s="142"/>
      <c r="G4" s="143"/>
      <c r="H4" s="46"/>
      <c r="I4" s="46"/>
      <c r="J4" s="46"/>
      <c r="K4" s="46"/>
      <c r="L4" s="46"/>
      <c r="M4" s="46"/>
      <c r="N4" s="46"/>
      <c r="O4" s="46"/>
      <c r="P4" s="46"/>
      <c r="Q4" s="46"/>
    </row>
    <row r="5" spans="2:17" s="9" customFormat="1" ht="15">
      <c r="B5" s="141"/>
      <c r="C5" s="142"/>
      <c r="D5" s="142"/>
      <c r="E5" s="142"/>
      <c r="F5" s="142"/>
      <c r="G5" s="143"/>
      <c r="H5" s="46"/>
      <c r="I5" s="46"/>
      <c r="J5" s="46"/>
      <c r="K5" s="46"/>
      <c r="L5" s="46"/>
      <c r="M5" s="46"/>
      <c r="N5" s="46"/>
      <c r="O5" s="46"/>
      <c r="P5" s="46"/>
      <c r="Q5" s="46"/>
    </row>
    <row r="6" spans="2:17" s="9" customFormat="1" ht="15">
      <c r="B6" s="144"/>
      <c r="C6" s="145"/>
      <c r="D6" s="145"/>
      <c r="E6" s="145"/>
      <c r="F6" s="145"/>
      <c r="G6" s="146"/>
      <c r="H6" s="46"/>
      <c r="I6" s="46"/>
      <c r="J6" s="46"/>
      <c r="K6" s="46"/>
      <c r="L6" s="46"/>
      <c r="M6" s="46"/>
      <c r="N6" s="46"/>
      <c r="O6" s="46"/>
      <c r="P6" s="46"/>
      <c r="Q6" s="46"/>
    </row>
    <row r="7" spans="2:17" s="9" customFormat="1" ht="15">
      <c r="B7" s="23"/>
      <c r="C7" s="18"/>
      <c r="D7" s="18"/>
      <c r="E7" s="18"/>
      <c r="F7" s="18"/>
      <c r="G7" s="24"/>
      <c r="H7" s="46"/>
      <c r="I7" s="46"/>
      <c r="J7" s="46"/>
      <c r="K7" s="46"/>
      <c r="L7" s="46"/>
      <c r="M7" s="46"/>
      <c r="N7" s="46"/>
      <c r="O7" s="46"/>
      <c r="P7" s="46"/>
      <c r="Q7" s="46"/>
    </row>
    <row r="8" spans="2:17" s="9" customFormat="1" ht="21">
      <c r="B8" s="132" t="s">
        <v>24</v>
      </c>
      <c r="C8" s="133"/>
      <c r="D8" s="133"/>
      <c r="E8" s="133"/>
      <c r="F8" s="133"/>
      <c r="G8" s="134"/>
      <c r="H8" s="46"/>
      <c r="I8" s="46"/>
      <c r="J8" s="46"/>
      <c r="K8" s="46"/>
      <c r="L8" s="46"/>
      <c r="M8" s="46"/>
      <c r="N8" s="46"/>
      <c r="O8" s="46"/>
      <c r="P8" s="46"/>
      <c r="Q8" s="46"/>
    </row>
    <row r="9" spans="2:17" s="9" customFormat="1" ht="21">
      <c r="B9" s="129" t="s">
        <v>17</v>
      </c>
      <c r="C9" s="130"/>
      <c r="D9" s="130"/>
      <c r="E9" s="130"/>
      <c r="F9" s="130"/>
      <c r="G9" s="131"/>
      <c r="H9" s="46"/>
      <c r="I9" s="46"/>
      <c r="J9" s="46"/>
      <c r="K9" s="46"/>
      <c r="L9" s="46"/>
      <c r="M9" s="46"/>
      <c r="N9" s="46"/>
      <c r="O9" s="46"/>
      <c r="P9" s="46"/>
      <c r="Q9" s="46"/>
    </row>
    <row r="10" spans="2:17" s="9" customFormat="1" ht="19.5">
      <c r="B10" s="147" t="s">
        <v>72</v>
      </c>
      <c r="C10" s="148"/>
      <c r="D10" s="148"/>
      <c r="E10" s="148"/>
      <c r="F10" s="148"/>
      <c r="G10" s="149"/>
      <c r="H10" s="46"/>
      <c r="I10" s="46"/>
      <c r="J10" s="46"/>
      <c r="K10" s="46"/>
      <c r="L10" s="46"/>
      <c r="M10" s="46"/>
      <c r="N10" s="46"/>
      <c r="O10" s="46"/>
      <c r="P10" s="46"/>
      <c r="Q10" s="46"/>
    </row>
    <row r="11" spans="2:17" s="9" customFormat="1" ht="15">
      <c r="B11" s="150" t="s">
        <v>27</v>
      </c>
      <c r="C11" s="151"/>
      <c r="D11" s="151"/>
      <c r="E11" s="151"/>
      <c r="F11" s="151"/>
      <c r="G11" s="152"/>
      <c r="H11" s="46"/>
      <c r="I11" s="46"/>
      <c r="J11" s="46"/>
      <c r="K11" s="46"/>
      <c r="L11" s="46"/>
      <c r="M11" s="46"/>
      <c r="N11" s="46"/>
      <c r="O11" s="46"/>
      <c r="P11" s="46"/>
      <c r="Q11" s="46"/>
    </row>
    <row r="12" spans="2:17" ht="15">
      <c r="B12" s="49" t="s">
        <v>6</v>
      </c>
      <c r="C12" s="5" t="s">
        <v>23</v>
      </c>
      <c r="D12" s="6" t="s">
        <v>7</v>
      </c>
      <c r="E12" s="5" t="s">
        <v>5</v>
      </c>
      <c r="F12" s="6" t="s">
        <v>8</v>
      </c>
      <c r="G12" s="50" t="s">
        <v>9</v>
      </c>
      <c r="H12" s="46"/>
      <c r="I12" s="46"/>
      <c r="J12" s="46"/>
      <c r="K12" s="46"/>
      <c r="L12" s="46"/>
      <c r="M12" s="46"/>
      <c r="N12" s="46"/>
      <c r="O12" s="46"/>
      <c r="P12" s="46"/>
      <c r="Q12" s="46"/>
    </row>
    <row r="13" spans="2:17" s="9" customFormat="1" ht="15">
      <c r="B13" s="15">
        <v>1.1</v>
      </c>
      <c r="C13" s="15" t="s">
        <v>34</v>
      </c>
      <c r="D13" s="15"/>
      <c r="E13" s="15"/>
      <c r="F13" s="15"/>
      <c r="G13" s="15"/>
      <c r="H13" s="46"/>
      <c r="I13" s="46"/>
      <c r="J13" s="46"/>
      <c r="K13" s="46"/>
      <c r="L13" s="46"/>
      <c r="M13" s="46"/>
      <c r="N13" s="46"/>
      <c r="O13" s="46"/>
      <c r="P13" s="46"/>
      <c r="Q13" s="46"/>
    </row>
    <row r="14" spans="2:17" ht="15.75">
      <c r="B14" s="39" t="s">
        <v>139</v>
      </c>
      <c r="C14" s="15" t="s">
        <v>28</v>
      </c>
      <c r="D14" s="25"/>
      <c r="E14" s="19"/>
      <c r="F14" s="20"/>
      <c r="G14" s="40">
        <f>+SUBTOTAL(9,G15:G32)</f>
        <v>0</v>
      </c>
      <c r="H14" s="46"/>
      <c r="I14" s="46"/>
      <c r="J14" s="46"/>
      <c r="K14" s="46"/>
      <c r="L14" s="46"/>
      <c r="M14" s="46"/>
      <c r="N14" s="46"/>
      <c r="O14" s="46"/>
      <c r="P14" s="46"/>
      <c r="Q14" s="46"/>
    </row>
    <row r="15" spans="2:17" ht="85.5">
      <c r="B15" s="4" t="s">
        <v>141</v>
      </c>
      <c r="C15" s="8" t="s">
        <v>475</v>
      </c>
      <c r="D15" s="4">
        <f>63.4</f>
        <v>63.4</v>
      </c>
      <c r="E15" s="3" t="s">
        <v>1</v>
      </c>
      <c r="F15" s="178"/>
      <c r="G15" s="27">
        <f>D15*F15</f>
        <v>0</v>
      </c>
      <c r="H15" s="46"/>
      <c r="I15" s="46"/>
      <c r="J15" s="46"/>
      <c r="K15" s="46"/>
      <c r="L15" s="46"/>
      <c r="M15" s="46"/>
      <c r="N15" s="46"/>
      <c r="O15" s="46"/>
      <c r="P15" s="46"/>
      <c r="Q15" s="46"/>
    </row>
    <row r="16" spans="2:17" s="9" customFormat="1" ht="85.5">
      <c r="B16" s="4" t="s">
        <v>140</v>
      </c>
      <c r="C16" s="8" t="s">
        <v>476</v>
      </c>
      <c r="D16" s="4">
        <f>2.48*1.1</f>
        <v>2.728</v>
      </c>
      <c r="E16" s="3" t="s">
        <v>0</v>
      </c>
      <c r="F16" s="178"/>
      <c r="G16" s="27">
        <f>D16*F16</f>
        <v>0</v>
      </c>
      <c r="H16" s="46"/>
      <c r="I16" s="46"/>
      <c r="J16" s="46"/>
      <c r="K16" s="46"/>
      <c r="L16" s="46"/>
      <c r="M16" s="46"/>
      <c r="N16" s="46"/>
      <c r="O16" s="46"/>
      <c r="P16" s="46"/>
      <c r="Q16" s="46"/>
    </row>
    <row r="17" spans="2:17" s="9" customFormat="1" ht="54" customHeight="1">
      <c r="B17" s="4" t="s">
        <v>142</v>
      </c>
      <c r="C17" s="8" t="s">
        <v>126</v>
      </c>
      <c r="D17" s="4">
        <f>1.1</f>
        <v>1.1</v>
      </c>
      <c r="E17" s="3" t="s">
        <v>0</v>
      </c>
      <c r="F17" s="178"/>
      <c r="G17" s="27">
        <f aca="true" t="shared" si="0" ref="G17:G24">D17*F17</f>
        <v>0</v>
      </c>
      <c r="H17" s="46"/>
      <c r="I17" s="46"/>
      <c r="J17" s="46"/>
      <c r="K17" s="46"/>
      <c r="L17" s="46"/>
      <c r="M17" s="46"/>
      <c r="N17" s="46"/>
      <c r="O17" s="46"/>
      <c r="P17" s="46"/>
      <c r="Q17" s="46"/>
    </row>
    <row r="18" spans="2:17" s="9" customFormat="1" ht="57">
      <c r="B18" s="4" t="s">
        <v>143</v>
      </c>
      <c r="C18" s="8" t="s">
        <v>125</v>
      </c>
      <c r="D18" s="4">
        <f>0.96</f>
        <v>0.96</v>
      </c>
      <c r="E18" s="3" t="s">
        <v>0</v>
      </c>
      <c r="F18" s="178"/>
      <c r="G18" s="27">
        <f t="shared" si="0"/>
        <v>0</v>
      </c>
      <c r="H18" s="46"/>
      <c r="I18" s="46"/>
      <c r="J18" s="46"/>
      <c r="K18" s="46"/>
      <c r="L18" s="46"/>
      <c r="M18" s="46"/>
      <c r="N18" s="46"/>
      <c r="O18" s="46"/>
      <c r="P18" s="46"/>
      <c r="Q18" s="46"/>
    </row>
    <row r="19" spans="2:17" s="9" customFormat="1" ht="28.5">
      <c r="B19" s="4" t="s">
        <v>144</v>
      </c>
      <c r="C19" s="8" t="s">
        <v>375</v>
      </c>
      <c r="D19" s="4">
        <f>24.82</f>
        <v>24.82</v>
      </c>
      <c r="E19" s="3" t="s">
        <v>1</v>
      </c>
      <c r="F19" s="178"/>
      <c r="G19" s="27">
        <f t="shared" si="0"/>
        <v>0</v>
      </c>
      <c r="H19" s="46"/>
      <c r="I19" s="46"/>
      <c r="J19" s="46"/>
      <c r="K19" s="46"/>
      <c r="L19" s="46"/>
      <c r="M19" s="46"/>
      <c r="N19" s="46"/>
      <c r="O19" s="46"/>
      <c r="P19" s="46"/>
      <c r="Q19" s="46"/>
    </row>
    <row r="20" spans="2:17" s="9" customFormat="1" ht="28.5">
      <c r="B20" s="4" t="s">
        <v>145</v>
      </c>
      <c r="C20" s="8" t="s">
        <v>78</v>
      </c>
      <c r="D20" s="4">
        <f>24.82</f>
        <v>24.82</v>
      </c>
      <c r="E20" s="3" t="s">
        <v>1</v>
      </c>
      <c r="F20" s="178"/>
      <c r="G20" s="27">
        <f t="shared" si="0"/>
        <v>0</v>
      </c>
      <c r="H20" s="46"/>
      <c r="I20" s="46"/>
      <c r="J20" s="46"/>
      <c r="K20" s="46"/>
      <c r="L20" s="46"/>
      <c r="M20" s="46"/>
      <c r="N20" s="46"/>
      <c r="O20" s="46"/>
      <c r="P20" s="46"/>
      <c r="Q20" s="46"/>
    </row>
    <row r="21" spans="2:17" s="9" customFormat="1" ht="42.75">
      <c r="B21" s="4" t="s">
        <v>146</v>
      </c>
      <c r="C21" s="8" t="s">
        <v>79</v>
      </c>
      <c r="D21" s="4">
        <f>101.36</f>
        <v>101.36</v>
      </c>
      <c r="E21" s="3" t="s">
        <v>1</v>
      </c>
      <c r="F21" s="178"/>
      <c r="G21" s="27">
        <f t="shared" si="0"/>
        <v>0</v>
      </c>
      <c r="H21" s="46"/>
      <c r="I21" s="46"/>
      <c r="J21" s="46"/>
      <c r="K21" s="46"/>
      <c r="L21" s="46"/>
      <c r="M21" s="46"/>
      <c r="N21" s="46"/>
      <c r="O21" s="46"/>
      <c r="P21" s="46"/>
      <c r="Q21" s="46"/>
    </row>
    <row r="22" spans="2:17" ht="28.5">
      <c r="B22" s="4" t="s">
        <v>147</v>
      </c>
      <c r="C22" s="8" t="s">
        <v>73</v>
      </c>
      <c r="D22" s="4">
        <f>62.71+27.03</f>
        <v>89.74000000000001</v>
      </c>
      <c r="E22" s="3" t="s">
        <v>1</v>
      </c>
      <c r="F22" s="178"/>
      <c r="G22" s="27">
        <f t="shared" si="0"/>
        <v>0</v>
      </c>
      <c r="H22" s="46"/>
      <c r="I22" s="46"/>
      <c r="J22" s="46"/>
      <c r="K22" s="46"/>
      <c r="L22" s="46"/>
      <c r="M22" s="46"/>
      <c r="N22" s="46"/>
      <c r="O22" s="46"/>
      <c r="P22" s="46"/>
      <c r="Q22" s="46"/>
    </row>
    <row r="23" spans="2:17" s="9" customFormat="1" ht="28.5">
      <c r="B23" s="4" t="s">
        <v>148</v>
      </c>
      <c r="C23" s="8" t="s">
        <v>30</v>
      </c>
      <c r="D23" s="4">
        <f>192.12+72.2-110.88</f>
        <v>153.44</v>
      </c>
      <c r="E23" s="3" t="s">
        <v>2</v>
      </c>
      <c r="F23" s="178"/>
      <c r="G23" s="27">
        <f t="shared" si="0"/>
        <v>0</v>
      </c>
      <c r="H23" s="46"/>
      <c r="I23" s="46"/>
      <c r="J23" s="46"/>
      <c r="K23" s="46"/>
      <c r="L23" s="46"/>
      <c r="M23" s="46"/>
      <c r="N23" s="46"/>
      <c r="O23" s="46"/>
      <c r="P23" s="46"/>
      <c r="Q23" s="46"/>
    </row>
    <row r="24" spans="2:17" s="9" customFormat="1" ht="71.25">
      <c r="B24" s="4" t="s">
        <v>149</v>
      </c>
      <c r="C24" s="8" t="s">
        <v>127</v>
      </c>
      <c r="D24" s="4">
        <f>0.48</f>
        <v>0.48</v>
      </c>
      <c r="E24" s="3" t="s">
        <v>0</v>
      </c>
      <c r="F24" s="178"/>
      <c r="G24" s="27">
        <f t="shared" si="0"/>
        <v>0</v>
      </c>
      <c r="H24" s="46"/>
      <c r="I24" s="46"/>
      <c r="J24" s="46"/>
      <c r="K24" s="46"/>
      <c r="L24" s="46"/>
      <c r="M24" s="46"/>
      <c r="N24" s="46"/>
      <c r="O24" s="46"/>
      <c r="P24" s="46"/>
      <c r="Q24" s="46"/>
    </row>
    <row r="25" spans="2:17" s="9" customFormat="1" ht="57">
      <c r="B25" s="4" t="s">
        <v>150</v>
      </c>
      <c r="C25" s="8" t="s">
        <v>129</v>
      </c>
      <c r="D25" s="4">
        <f>164.67</f>
        <v>164.67</v>
      </c>
      <c r="E25" s="3" t="s">
        <v>2</v>
      </c>
      <c r="F25" s="178"/>
      <c r="G25" s="14">
        <f aca="true" t="shared" si="1" ref="G25:G32">D25*F25</f>
        <v>0</v>
      </c>
      <c r="H25" s="46"/>
      <c r="I25" s="46"/>
      <c r="J25" s="46"/>
      <c r="K25" s="46"/>
      <c r="L25" s="46"/>
      <c r="M25" s="46"/>
      <c r="N25" s="46"/>
      <c r="O25" s="46"/>
      <c r="P25" s="46"/>
      <c r="Q25" s="46"/>
    </row>
    <row r="26" spans="2:17" s="9" customFormat="1" ht="71.25">
      <c r="B26" s="4" t="s">
        <v>151</v>
      </c>
      <c r="C26" s="8" t="s">
        <v>130</v>
      </c>
      <c r="D26" s="4">
        <f>(164.67*2)+(41.06*2)</f>
        <v>411.46</v>
      </c>
      <c r="E26" s="3" t="s">
        <v>2</v>
      </c>
      <c r="F26" s="178"/>
      <c r="G26" s="14">
        <f t="shared" si="1"/>
        <v>0</v>
      </c>
      <c r="H26" s="46"/>
      <c r="I26" s="46"/>
      <c r="J26" s="46"/>
      <c r="K26" s="46"/>
      <c r="L26" s="46"/>
      <c r="M26" s="46"/>
      <c r="N26" s="46"/>
      <c r="O26" s="46"/>
      <c r="P26" s="46"/>
      <c r="Q26" s="46"/>
    </row>
    <row r="27" spans="2:17" s="9" customFormat="1" ht="57">
      <c r="B27" s="4" t="s">
        <v>152</v>
      </c>
      <c r="C27" s="8" t="s">
        <v>131</v>
      </c>
      <c r="D27" s="4">
        <f>140</f>
        <v>140</v>
      </c>
      <c r="E27" s="3" t="s">
        <v>2</v>
      </c>
      <c r="F27" s="178"/>
      <c r="G27" s="27">
        <f t="shared" si="1"/>
        <v>0</v>
      </c>
      <c r="H27" s="46"/>
      <c r="I27" s="46"/>
      <c r="J27" s="46"/>
      <c r="K27" s="46"/>
      <c r="L27" s="46"/>
      <c r="M27" s="46"/>
      <c r="N27" s="46"/>
      <c r="O27" s="46"/>
      <c r="P27" s="46"/>
      <c r="Q27" s="46"/>
    </row>
    <row r="28" spans="2:17" s="9" customFormat="1" ht="114">
      <c r="B28" s="4" t="s">
        <v>153</v>
      </c>
      <c r="C28" s="8" t="s">
        <v>132</v>
      </c>
      <c r="D28" s="4">
        <v>39.86</v>
      </c>
      <c r="E28" s="3" t="s">
        <v>1</v>
      </c>
      <c r="F28" s="178"/>
      <c r="G28" s="27">
        <f>D28*F28</f>
        <v>0</v>
      </c>
      <c r="H28" s="46"/>
      <c r="I28" s="46"/>
      <c r="J28" s="46"/>
      <c r="K28" s="46"/>
      <c r="L28" s="46"/>
      <c r="M28" s="46"/>
      <c r="N28" s="46"/>
      <c r="O28" s="46"/>
      <c r="P28" s="46"/>
      <c r="Q28" s="46"/>
    </row>
    <row r="29" spans="2:17" s="9" customFormat="1" ht="28.5">
      <c r="B29" s="4" t="s">
        <v>154</v>
      </c>
      <c r="C29" s="8" t="s">
        <v>133</v>
      </c>
      <c r="D29" s="4">
        <f>12.48</f>
        <v>12.48</v>
      </c>
      <c r="E29" s="3" t="s">
        <v>1</v>
      </c>
      <c r="F29" s="178"/>
      <c r="G29" s="27">
        <f t="shared" si="1"/>
        <v>0</v>
      </c>
      <c r="H29" s="46"/>
      <c r="I29" s="46"/>
      <c r="J29" s="46"/>
      <c r="K29" s="46"/>
      <c r="L29" s="46"/>
      <c r="M29" s="46"/>
      <c r="N29" s="46"/>
      <c r="O29" s="46"/>
      <c r="P29" s="46"/>
      <c r="Q29" s="46"/>
    </row>
    <row r="30" spans="2:17" s="9" customFormat="1" ht="171">
      <c r="B30" s="4" t="s">
        <v>155</v>
      </c>
      <c r="C30" s="8" t="s">
        <v>138</v>
      </c>
      <c r="D30" s="4">
        <v>2.5</v>
      </c>
      <c r="E30" s="3" t="s">
        <v>0</v>
      </c>
      <c r="F30" s="178"/>
      <c r="G30" s="27">
        <f t="shared" si="1"/>
        <v>0</v>
      </c>
      <c r="H30" s="46"/>
      <c r="I30" s="46"/>
      <c r="J30" s="46"/>
      <c r="K30" s="46"/>
      <c r="L30" s="46"/>
      <c r="M30" s="46"/>
      <c r="N30" s="46"/>
      <c r="O30" s="46"/>
      <c r="P30" s="46"/>
      <c r="Q30" s="46"/>
    </row>
    <row r="31" spans="2:17" s="9" customFormat="1" ht="42.75">
      <c r="B31" s="4" t="s">
        <v>156</v>
      </c>
      <c r="C31" s="8" t="s">
        <v>113</v>
      </c>
      <c r="D31" s="4">
        <f>8.5*1.5</f>
        <v>12.75</v>
      </c>
      <c r="E31" s="3" t="s">
        <v>1</v>
      </c>
      <c r="F31" s="178"/>
      <c r="G31" s="14">
        <f t="shared" si="1"/>
        <v>0</v>
      </c>
      <c r="H31" s="46"/>
      <c r="I31" s="46"/>
      <c r="J31" s="46"/>
      <c r="K31" s="46"/>
      <c r="L31" s="46"/>
      <c r="M31" s="46"/>
      <c r="N31" s="46"/>
      <c r="O31" s="46"/>
      <c r="P31" s="46"/>
      <c r="Q31" s="46"/>
    </row>
    <row r="32" spans="2:17" s="9" customFormat="1" ht="27" customHeight="1">
      <c r="B32" s="4" t="s">
        <v>740</v>
      </c>
      <c r="C32" s="8" t="s">
        <v>741</v>
      </c>
      <c r="D32" s="4">
        <v>1</v>
      </c>
      <c r="E32" s="3" t="s">
        <v>5</v>
      </c>
      <c r="F32" s="178"/>
      <c r="G32" s="14">
        <f t="shared" si="1"/>
        <v>0</v>
      </c>
      <c r="H32" s="46"/>
      <c r="I32" s="46"/>
      <c r="J32" s="46"/>
      <c r="K32" s="46"/>
      <c r="L32" s="46"/>
      <c r="M32" s="46"/>
      <c r="N32" s="46"/>
      <c r="O32" s="46"/>
      <c r="P32" s="46"/>
      <c r="Q32" s="46"/>
    </row>
    <row r="33" spans="2:17" s="9" customFormat="1" ht="15.75">
      <c r="B33" s="39" t="s">
        <v>157</v>
      </c>
      <c r="C33" s="15" t="s">
        <v>29</v>
      </c>
      <c r="D33" s="25"/>
      <c r="E33" s="19"/>
      <c r="F33" s="179"/>
      <c r="G33" s="40">
        <f>+SUBTOTAL(9,G34:G47)</f>
        <v>0</v>
      </c>
      <c r="H33" s="46"/>
      <c r="I33" s="46"/>
      <c r="J33" s="46"/>
      <c r="K33" s="46"/>
      <c r="L33" s="46"/>
      <c r="M33" s="46"/>
      <c r="N33" s="46"/>
      <c r="O33" s="46"/>
      <c r="P33" s="46"/>
      <c r="Q33" s="46"/>
    </row>
    <row r="34" spans="2:17" s="9" customFormat="1" ht="85.5">
      <c r="B34" s="4" t="s">
        <v>158</v>
      </c>
      <c r="C34" s="8" t="s">
        <v>475</v>
      </c>
      <c r="D34" s="4">
        <f>62.87</f>
        <v>62.87</v>
      </c>
      <c r="E34" s="3" t="s">
        <v>1</v>
      </c>
      <c r="F34" s="178"/>
      <c r="G34" s="27">
        <f>D34*F34</f>
        <v>0</v>
      </c>
      <c r="H34" s="46"/>
      <c r="I34" s="46"/>
      <c r="J34" s="46"/>
      <c r="K34" s="46"/>
      <c r="L34" s="46"/>
      <c r="M34" s="46"/>
      <c r="N34" s="46"/>
      <c r="O34" s="46"/>
      <c r="P34" s="46"/>
      <c r="Q34" s="46"/>
    </row>
    <row r="35" spans="2:17" s="9" customFormat="1" ht="57">
      <c r="B35" s="4" t="s">
        <v>159</v>
      </c>
      <c r="C35" s="8" t="s">
        <v>126</v>
      </c>
      <c r="D35" s="4">
        <v>0.62</v>
      </c>
      <c r="E35" s="3" t="s">
        <v>0</v>
      </c>
      <c r="F35" s="178"/>
      <c r="G35" s="27">
        <f aca="true" t="shared" si="2" ref="G35:G42">D35*F35</f>
        <v>0</v>
      </c>
      <c r="H35" s="46"/>
      <c r="I35" s="46"/>
      <c r="J35" s="46"/>
      <c r="K35" s="46"/>
      <c r="L35" s="46"/>
      <c r="M35" s="46"/>
      <c r="N35" s="46"/>
      <c r="O35" s="46"/>
      <c r="P35" s="46"/>
      <c r="Q35" s="46"/>
    </row>
    <row r="36" spans="2:17" s="9" customFormat="1" ht="57">
      <c r="B36" s="4" t="s">
        <v>161</v>
      </c>
      <c r="C36" s="8" t="s">
        <v>125</v>
      </c>
      <c r="D36" s="4">
        <v>0.97</v>
      </c>
      <c r="E36" s="3" t="s">
        <v>0</v>
      </c>
      <c r="F36" s="178"/>
      <c r="G36" s="27">
        <f t="shared" si="2"/>
        <v>0</v>
      </c>
      <c r="H36" s="46"/>
      <c r="I36" s="46"/>
      <c r="J36" s="46"/>
      <c r="K36" s="46"/>
      <c r="L36" s="46"/>
      <c r="M36" s="46"/>
      <c r="N36" s="46"/>
      <c r="O36" s="46"/>
      <c r="P36" s="46"/>
      <c r="Q36" s="46"/>
    </row>
    <row r="37" spans="2:17" s="9" customFormat="1" ht="28.5">
      <c r="B37" s="4" t="s">
        <v>162</v>
      </c>
      <c r="C37" s="8" t="s">
        <v>375</v>
      </c>
      <c r="D37" s="4">
        <f>20.1</f>
        <v>20.1</v>
      </c>
      <c r="E37" s="3" t="s">
        <v>1</v>
      </c>
      <c r="F37" s="178"/>
      <c r="G37" s="27">
        <f t="shared" si="2"/>
        <v>0</v>
      </c>
      <c r="H37" s="46"/>
      <c r="I37" s="46"/>
      <c r="J37" s="46"/>
      <c r="K37" s="46"/>
      <c r="L37" s="46"/>
      <c r="M37" s="46"/>
      <c r="N37" s="46"/>
      <c r="O37" s="46"/>
      <c r="P37" s="46"/>
      <c r="Q37" s="46"/>
    </row>
    <row r="38" spans="2:17" s="9" customFormat="1" ht="28.5">
      <c r="B38" s="4" t="s">
        <v>160</v>
      </c>
      <c r="C38" s="8" t="s">
        <v>78</v>
      </c>
      <c r="D38" s="4">
        <f>20.1</f>
        <v>20.1</v>
      </c>
      <c r="E38" s="3" t="s">
        <v>1</v>
      </c>
      <c r="F38" s="178"/>
      <c r="G38" s="27">
        <f t="shared" si="2"/>
        <v>0</v>
      </c>
      <c r="H38" s="46"/>
      <c r="I38" s="46"/>
      <c r="J38" s="46"/>
      <c r="K38" s="46"/>
      <c r="L38" s="46"/>
      <c r="M38" s="46"/>
      <c r="N38" s="46"/>
      <c r="O38" s="46"/>
      <c r="P38" s="46"/>
      <c r="Q38" s="46"/>
    </row>
    <row r="39" spans="2:17" s="9" customFormat="1" ht="28.5">
      <c r="B39" s="4" t="s">
        <v>163</v>
      </c>
      <c r="C39" s="8" t="s">
        <v>80</v>
      </c>
      <c r="D39" s="4">
        <f>120.3</f>
        <v>120.3</v>
      </c>
      <c r="E39" s="3" t="s">
        <v>1</v>
      </c>
      <c r="F39" s="178"/>
      <c r="G39" s="27">
        <f t="shared" si="2"/>
        <v>0</v>
      </c>
      <c r="H39" s="46"/>
      <c r="I39" s="46"/>
      <c r="J39" s="46"/>
      <c r="K39" s="46"/>
      <c r="L39" s="46"/>
      <c r="M39" s="46"/>
      <c r="N39" s="46"/>
      <c r="O39" s="46"/>
      <c r="P39" s="46"/>
      <c r="Q39" s="46"/>
    </row>
    <row r="40" spans="2:17" s="9" customFormat="1" ht="28.5">
      <c r="B40" s="4" t="s">
        <v>164</v>
      </c>
      <c r="C40" s="8" t="s">
        <v>73</v>
      </c>
      <c r="D40" s="4">
        <v>120.75</v>
      </c>
      <c r="E40" s="3" t="s">
        <v>1</v>
      </c>
      <c r="F40" s="178"/>
      <c r="G40" s="27">
        <f t="shared" si="2"/>
        <v>0</v>
      </c>
      <c r="H40" s="46"/>
      <c r="I40" s="46"/>
      <c r="J40" s="46"/>
      <c r="K40" s="46"/>
      <c r="L40" s="46"/>
      <c r="M40" s="46"/>
      <c r="N40" s="46"/>
      <c r="O40" s="46"/>
      <c r="P40" s="46"/>
      <c r="Q40" s="46"/>
    </row>
    <row r="41" spans="2:17" s="9" customFormat="1" ht="28.5">
      <c r="B41" s="4" t="s">
        <v>165</v>
      </c>
      <c r="C41" s="8" t="s">
        <v>110</v>
      </c>
      <c r="D41" s="4">
        <f>113.25</f>
        <v>113.25</v>
      </c>
      <c r="E41" s="3" t="s">
        <v>2</v>
      </c>
      <c r="F41" s="178"/>
      <c r="G41" s="27">
        <f t="shared" si="2"/>
        <v>0</v>
      </c>
      <c r="H41" s="46"/>
      <c r="I41" s="46"/>
      <c r="J41" s="46"/>
      <c r="K41" s="46"/>
      <c r="L41" s="46"/>
      <c r="M41" s="46"/>
      <c r="N41" s="46"/>
      <c r="O41" s="46"/>
      <c r="P41" s="46"/>
      <c r="Q41" s="46"/>
    </row>
    <row r="42" spans="2:17" s="9" customFormat="1" ht="71.25">
      <c r="B42" s="4" t="s">
        <v>166</v>
      </c>
      <c r="C42" s="8" t="s">
        <v>127</v>
      </c>
      <c r="D42" s="4">
        <f>0.48</f>
        <v>0.48</v>
      </c>
      <c r="E42" s="3" t="s">
        <v>0</v>
      </c>
      <c r="F42" s="178"/>
      <c r="G42" s="27">
        <f t="shared" si="2"/>
        <v>0</v>
      </c>
      <c r="H42" s="46"/>
      <c r="I42" s="46"/>
      <c r="J42" s="46"/>
      <c r="K42" s="46"/>
      <c r="L42" s="46"/>
      <c r="M42" s="46"/>
      <c r="N42" s="46"/>
      <c r="O42" s="46"/>
      <c r="P42" s="46"/>
      <c r="Q42" s="46"/>
    </row>
    <row r="43" spans="2:17" s="9" customFormat="1" ht="57">
      <c r="B43" s="4" t="s">
        <v>167</v>
      </c>
      <c r="C43" s="8" t="s">
        <v>129</v>
      </c>
      <c r="D43" s="4">
        <f>177.7-34.11</f>
        <v>143.58999999999997</v>
      </c>
      <c r="E43" s="3" t="s">
        <v>2</v>
      </c>
      <c r="F43" s="178"/>
      <c r="G43" s="27">
        <f>D43*F43</f>
        <v>0</v>
      </c>
      <c r="H43" s="46"/>
      <c r="I43" s="46"/>
      <c r="J43" s="46"/>
      <c r="K43" s="46"/>
      <c r="L43" s="46"/>
      <c r="M43" s="46"/>
      <c r="N43" s="46"/>
      <c r="O43" s="46"/>
      <c r="P43" s="46"/>
      <c r="Q43" s="46"/>
    </row>
    <row r="44" spans="2:17" s="9" customFormat="1" ht="71.25">
      <c r="B44" s="4" t="s">
        <v>168</v>
      </c>
      <c r="C44" s="8" t="s">
        <v>130</v>
      </c>
      <c r="D44" s="4">
        <f>(143.59*2)+(34.11*2)</f>
        <v>355.4</v>
      </c>
      <c r="E44" s="3" t="s">
        <v>2</v>
      </c>
      <c r="F44" s="178"/>
      <c r="G44" s="27">
        <f>D44*F44</f>
        <v>0</v>
      </c>
      <c r="H44" s="46"/>
      <c r="I44" s="46"/>
      <c r="J44" s="46"/>
      <c r="K44" s="46"/>
      <c r="L44" s="46"/>
      <c r="M44" s="46"/>
      <c r="N44" s="46"/>
      <c r="O44" s="46"/>
      <c r="P44" s="46"/>
      <c r="Q44" s="46"/>
    </row>
    <row r="45" spans="2:17" s="9" customFormat="1" ht="99.75">
      <c r="B45" s="4" t="s">
        <v>169</v>
      </c>
      <c r="C45" s="8" t="s">
        <v>135</v>
      </c>
      <c r="D45" s="4">
        <v>1200</v>
      </c>
      <c r="E45" s="3" t="s">
        <v>1</v>
      </c>
      <c r="F45" s="178"/>
      <c r="G45" s="27">
        <f>D45*F45</f>
        <v>0</v>
      </c>
      <c r="H45" s="46"/>
      <c r="I45" s="46"/>
      <c r="J45" s="46"/>
      <c r="K45" s="46"/>
      <c r="L45" s="46"/>
      <c r="M45" s="46"/>
      <c r="N45" s="46"/>
      <c r="O45" s="46"/>
      <c r="P45" s="46"/>
      <c r="Q45" s="46"/>
    </row>
    <row r="46" spans="2:17" s="9" customFormat="1" ht="171">
      <c r="B46" s="4" t="s">
        <v>170</v>
      </c>
      <c r="C46" s="8" t="s">
        <v>138</v>
      </c>
      <c r="D46" s="4">
        <v>2.5</v>
      </c>
      <c r="E46" s="3" t="s">
        <v>0</v>
      </c>
      <c r="F46" s="178"/>
      <c r="G46" s="27">
        <f>D46*F46</f>
        <v>0</v>
      </c>
      <c r="H46" s="46"/>
      <c r="I46" s="46"/>
      <c r="J46" s="46"/>
      <c r="K46" s="46"/>
      <c r="L46" s="46"/>
      <c r="M46" s="46"/>
      <c r="N46" s="46"/>
      <c r="O46" s="46"/>
      <c r="P46" s="46"/>
      <c r="Q46" s="46"/>
    </row>
    <row r="47" spans="2:17" s="9" customFormat="1" ht="42.75">
      <c r="B47" s="4" t="s">
        <v>171</v>
      </c>
      <c r="C47" s="8" t="s">
        <v>113</v>
      </c>
      <c r="D47" s="4">
        <f>8.5*1.5</f>
        <v>12.75</v>
      </c>
      <c r="E47" s="3" t="s">
        <v>1</v>
      </c>
      <c r="F47" s="178"/>
      <c r="G47" s="14">
        <f>D47*F47</f>
        <v>0</v>
      </c>
      <c r="H47" s="46"/>
      <c r="I47" s="46"/>
      <c r="J47" s="46"/>
      <c r="K47" s="46"/>
      <c r="L47" s="46"/>
      <c r="M47" s="46"/>
      <c r="N47" s="46"/>
      <c r="O47" s="46"/>
      <c r="P47" s="46"/>
      <c r="Q47" s="46"/>
    </row>
    <row r="48" spans="2:17" s="9" customFormat="1" ht="15.75">
      <c r="B48" s="39" t="s">
        <v>172</v>
      </c>
      <c r="C48" s="15" t="s">
        <v>31</v>
      </c>
      <c r="D48" s="25"/>
      <c r="E48" s="19"/>
      <c r="F48" s="179"/>
      <c r="G48" s="40">
        <f>+SUBTOTAL(9,G49:G62)</f>
        <v>0</v>
      </c>
      <c r="H48" s="46"/>
      <c r="I48" s="46"/>
      <c r="J48" s="46"/>
      <c r="K48" s="46"/>
      <c r="L48" s="46"/>
      <c r="M48" s="46"/>
      <c r="N48" s="46"/>
      <c r="O48" s="46"/>
      <c r="P48" s="46"/>
      <c r="Q48" s="46"/>
    </row>
    <row r="49" spans="2:17" s="9" customFormat="1" ht="85.5">
      <c r="B49" s="4" t="s">
        <v>173</v>
      </c>
      <c r="C49" s="8" t="s">
        <v>475</v>
      </c>
      <c r="D49" s="4">
        <f>62.87</f>
        <v>62.87</v>
      </c>
      <c r="E49" s="3" t="s">
        <v>1</v>
      </c>
      <c r="F49" s="178"/>
      <c r="G49" s="27">
        <f>D49*F49</f>
        <v>0</v>
      </c>
      <c r="H49" s="46"/>
      <c r="I49" s="46"/>
      <c r="J49" s="46"/>
      <c r="K49" s="46"/>
      <c r="L49" s="46"/>
      <c r="M49" s="46"/>
      <c r="N49" s="46"/>
      <c r="O49" s="46"/>
      <c r="P49" s="46"/>
      <c r="Q49" s="46"/>
    </row>
    <row r="50" spans="2:17" s="9" customFormat="1" ht="57">
      <c r="B50" s="4" t="s">
        <v>174</v>
      </c>
      <c r="C50" s="8" t="s">
        <v>126</v>
      </c>
      <c r="D50" s="4">
        <v>0.62</v>
      </c>
      <c r="E50" s="3" t="s">
        <v>0</v>
      </c>
      <c r="F50" s="178"/>
      <c r="G50" s="27">
        <f aca="true" t="shared" si="3" ref="G50:G57">D50*F50</f>
        <v>0</v>
      </c>
      <c r="H50" s="46"/>
      <c r="I50" s="46"/>
      <c r="J50" s="46"/>
      <c r="K50" s="46"/>
      <c r="L50" s="46"/>
      <c r="M50" s="46"/>
      <c r="N50" s="46"/>
      <c r="O50" s="46"/>
      <c r="P50" s="46"/>
      <c r="Q50" s="46"/>
    </row>
    <row r="51" spans="2:17" s="9" customFormat="1" ht="57">
      <c r="B51" s="4" t="s">
        <v>175</v>
      </c>
      <c r="C51" s="8" t="s">
        <v>125</v>
      </c>
      <c r="D51" s="4">
        <f>0.76</f>
        <v>0.76</v>
      </c>
      <c r="E51" s="3" t="s">
        <v>0</v>
      </c>
      <c r="F51" s="178"/>
      <c r="G51" s="27">
        <f t="shared" si="3"/>
        <v>0</v>
      </c>
      <c r="H51" s="46"/>
      <c r="I51" s="46"/>
      <c r="J51" s="46"/>
      <c r="K51" s="46"/>
      <c r="L51" s="46"/>
      <c r="M51" s="46"/>
      <c r="N51" s="46"/>
      <c r="O51" s="46"/>
      <c r="P51" s="46"/>
      <c r="Q51" s="46"/>
    </row>
    <row r="52" spans="2:17" s="9" customFormat="1" ht="42.75">
      <c r="B52" s="4" t="s">
        <v>176</v>
      </c>
      <c r="C52" s="8" t="s">
        <v>77</v>
      </c>
      <c r="D52" s="4">
        <f>17.92</f>
        <v>17.92</v>
      </c>
      <c r="E52" s="3" t="s">
        <v>1</v>
      </c>
      <c r="F52" s="178"/>
      <c r="G52" s="27">
        <f t="shared" si="3"/>
        <v>0</v>
      </c>
      <c r="H52" s="46"/>
      <c r="I52" s="46"/>
      <c r="J52" s="46"/>
      <c r="K52" s="46"/>
      <c r="L52" s="46"/>
      <c r="M52" s="46"/>
      <c r="N52" s="46"/>
      <c r="O52" s="46"/>
      <c r="P52" s="46"/>
      <c r="Q52" s="46"/>
    </row>
    <row r="53" spans="2:17" s="9" customFormat="1" ht="28.5">
      <c r="B53" s="4" t="s">
        <v>177</v>
      </c>
      <c r="C53" s="8" t="s">
        <v>78</v>
      </c>
      <c r="D53" s="4">
        <f>17.92</f>
        <v>17.92</v>
      </c>
      <c r="E53" s="3" t="s">
        <v>1</v>
      </c>
      <c r="F53" s="178"/>
      <c r="G53" s="27">
        <f t="shared" si="3"/>
        <v>0</v>
      </c>
      <c r="H53" s="46"/>
      <c r="I53" s="46"/>
      <c r="J53" s="46"/>
      <c r="K53" s="46"/>
      <c r="L53" s="46"/>
      <c r="M53" s="46"/>
      <c r="N53" s="46"/>
      <c r="O53" s="46"/>
      <c r="P53" s="46"/>
      <c r="Q53" s="46"/>
    </row>
    <row r="54" spans="2:17" s="9" customFormat="1" ht="28.5">
      <c r="B54" s="4" t="s">
        <v>178</v>
      </c>
      <c r="C54" s="8" t="s">
        <v>80</v>
      </c>
      <c r="D54" s="4">
        <f>120.05</f>
        <v>120.05</v>
      </c>
      <c r="E54" s="3" t="s">
        <v>1</v>
      </c>
      <c r="F54" s="178"/>
      <c r="G54" s="27">
        <f t="shared" si="3"/>
        <v>0</v>
      </c>
      <c r="H54" s="46"/>
      <c r="I54" s="46"/>
      <c r="J54" s="46"/>
      <c r="K54" s="46"/>
      <c r="L54" s="46"/>
      <c r="M54" s="46"/>
      <c r="N54" s="46"/>
      <c r="O54" s="46"/>
      <c r="P54" s="46"/>
      <c r="Q54" s="46"/>
    </row>
    <row r="55" spans="2:17" s="9" customFormat="1" ht="28.5">
      <c r="B55" s="4" t="s">
        <v>179</v>
      </c>
      <c r="C55" s="8" t="s">
        <v>73</v>
      </c>
      <c r="D55" s="4">
        <f>120.75</f>
        <v>120.75</v>
      </c>
      <c r="E55" s="3" t="s">
        <v>1</v>
      </c>
      <c r="F55" s="178"/>
      <c r="G55" s="27">
        <f t="shared" si="3"/>
        <v>0</v>
      </c>
      <c r="H55" s="46"/>
      <c r="I55" s="46"/>
      <c r="J55" s="46"/>
      <c r="K55" s="46"/>
      <c r="L55" s="46"/>
      <c r="M55" s="46"/>
      <c r="N55" s="46"/>
      <c r="O55" s="46"/>
      <c r="P55" s="46"/>
      <c r="Q55" s="46"/>
    </row>
    <row r="56" spans="2:17" s="9" customFormat="1" ht="28.5">
      <c r="B56" s="4" t="s">
        <v>180</v>
      </c>
      <c r="C56" s="8" t="s">
        <v>110</v>
      </c>
      <c r="D56" s="4">
        <f>113.25</f>
        <v>113.25</v>
      </c>
      <c r="E56" s="3" t="s">
        <v>2</v>
      </c>
      <c r="F56" s="178"/>
      <c r="G56" s="27">
        <f t="shared" si="3"/>
        <v>0</v>
      </c>
      <c r="H56" s="46"/>
      <c r="I56" s="46"/>
      <c r="J56" s="46"/>
      <c r="K56" s="46"/>
      <c r="L56" s="46"/>
      <c r="M56" s="46"/>
      <c r="N56" s="46"/>
      <c r="O56" s="46"/>
      <c r="P56" s="46"/>
      <c r="Q56" s="46"/>
    </row>
    <row r="57" spans="2:17" s="9" customFormat="1" ht="71.25">
      <c r="B57" s="4" t="s">
        <v>181</v>
      </c>
      <c r="C57" s="8" t="s">
        <v>127</v>
      </c>
      <c r="D57" s="4">
        <f>0.48</f>
        <v>0.48</v>
      </c>
      <c r="E57" s="3" t="s">
        <v>0</v>
      </c>
      <c r="F57" s="178"/>
      <c r="G57" s="27">
        <f t="shared" si="3"/>
        <v>0</v>
      </c>
      <c r="H57" s="46"/>
      <c r="I57" s="46"/>
      <c r="J57" s="46"/>
      <c r="K57" s="46"/>
      <c r="L57" s="46"/>
      <c r="M57" s="46"/>
      <c r="N57" s="46"/>
      <c r="O57" s="46"/>
      <c r="P57" s="46"/>
      <c r="Q57" s="46"/>
    </row>
    <row r="58" spans="2:17" s="9" customFormat="1" ht="57">
      <c r="B58" s="4" t="s">
        <v>182</v>
      </c>
      <c r="C58" s="8" t="s">
        <v>129</v>
      </c>
      <c r="D58" s="4">
        <f>177.7-34.11</f>
        <v>143.58999999999997</v>
      </c>
      <c r="E58" s="3" t="s">
        <v>2</v>
      </c>
      <c r="F58" s="178"/>
      <c r="G58" s="27">
        <f>D58*F58</f>
        <v>0</v>
      </c>
      <c r="H58" s="46"/>
      <c r="I58" s="46"/>
      <c r="J58" s="46"/>
      <c r="K58" s="46"/>
      <c r="L58" s="46"/>
      <c r="M58" s="46"/>
      <c r="N58" s="46"/>
      <c r="O58" s="46"/>
      <c r="P58" s="46"/>
      <c r="Q58" s="46"/>
    </row>
    <row r="59" spans="2:17" s="9" customFormat="1" ht="71.25">
      <c r="B59" s="4" t="s">
        <v>183</v>
      </c>
      <c r="C59" s="8" t="s">
        <v>130</v>
      </c>
      <c r="D59" s="4">
        <f>(143.59*2)+(34.11*2)</f>
        <v>355.4</v>
      </c>
      <c r="E59" s="3" t="s">
        <v>2</v>
      </c>
      <c r="F59" s="178"/>
      <c r="G59" s="27">
        <f>D59*F59</f>
        <v>0</v>
      </c>
      <c r="H59" s="46"/>
      <c r="I59" s="46"/>
      <c r="J59" s="46"/>
      <c r="K59" s="46"/>
      <c r="L59" s="46"/>
      <c r="M59" s="46"/>
      <c r="N59" s="46"/>
      <c r="O59" s="46"/>
      <c r="P59" s="46"/>
      <c r="Q59" s="46"/>
    </row>
    <row r="60" spans="2:17" s="9" customFormat="1" ht="99.75">
      <c r="B60" s="4" t="s">
        <v>184</v>
      </c>
      <c r="C60" s="8" t="s">
        <v>135</v>
      </c>
      <c r="D60" s="4">
        <v>1200</v>
      </c>
      <c r="E60" s="3" t="s">
        <v>1</v>
      </c>
      <c r="F60" s="178"/>
      <c r="G60" s="27">
        <f>D60*F60</f>
        <v>0</v>
      </c>
      <c r="H60" s="46"/>
      <c r="I60" s="46"/>
      <c r="J60" s="46"/>
      <c r="K60" s="46"/>
      <c r="L60" s="46"/>
      <c r="M60" s="46"/>
      <c r="N60" s="46"/>
      <c r="O60" s="46"/>
      <c r="P60" s="46"/>
      <c r="Q60" s="46"/>
    </row>
    <row r="61" spans="2:17" s="9" customFormat="1" ht="171">
      <c r="B61" s="4" t="s">
        <v>185</v>
      </c>
      <c r="C61" s="8" t="s">
        <v>138</v>
      </c>
      <c r="D61" s="4">
        <v>2.5</v>
      </c>
      <c r="E61" s="3" t="s">
        <v>0</v>
      </c>
      <c r="F61" s="178"/>
      <c r="G61" s="27">
        <f>D61*F61</f>
        <v>0</v>
      </c>
      <c r="H61" s="46"/>
      <c r="I61" s="46"/>
      <c r="J61" s="46"/>
      <c r="K61" s="46"/>
      <c r="L61" s="46"/>
      <c r="M61" s="46"/>
      <c r="N61" s="46"/>
      <c r="O61" s="46"/>
      <c r="P61" s="46"/>
      <c r="Q61" s="46"/>
    </row>
    <row r="62" spans="2:17" s="9" customFormat="1" ht="42.75">
      <c r="B62" s="4" t="s">
        <v>186</v>
      </c>
      <c r="C62" s="8" t="s">
        <v>113</v>
      </c>
      <c r="D62" s="4">
        <f>8.5*1.5</f>
        <v>12.75</v>
      </c>
      <c r="E62" s="3" t="s">
        <v>1</v>
      </c>
      <c r="F62" s="178"/>
      <c r="G62" s="14">
        <f>D62*F62</f>
        <v>0</v>
      </c>
      <c r="H62" s="46"/>
      <c r="I62" s="46"/>
      <c r="J62" s="46"/>
      <c r="K62" s="46"/>
      <c r="L62" s="46"/>
      <c r="M62" s="46"/>
      <c r="N62" s="46"/>
      <c r="O62" s="46"/>
      <c r="P62" s="46"/>
      <c r="Q62" s="46"/>
    </row>
    <row r="63" spans="2:17" s="9" customFormat="1" ht="15.75">
      <c r="B63" s="39" t="s">
        <v>188</v>
      </c>
      <c r="C63" s="15" t="s">
        <v>32</v>
      </c>
      <c r="D63" s="25"/>
      <c r="E63" s="19"/>
      <c r="F63" s="179"/>
      <c r="G63" s="40">
        <f>+SUBTOTAL(9,G64:G77)</f>
        <v>0</v>
      </c>
      <c r="H63" s="46"/>
      <c r="I63" s="46"/>
      <c r="J63" s="46"/>
      <c r="K63" s="46"/>
      <c r="L63" s="46"/>
      <c r="M63" s="46"/>
      <c r="N63" s="46"/>
      <c r="O63" s="46"/>
      <c r="P63" s="46"/>
      <c r="Q63" s="46"/>
    </row>
    <row r="64" spans="2:17" s="9" customFormat="1" ht="85.5">
      <c r="B64" s="4" t="s">
        <v>187</v>
      </c>
      <c r="C64" s="8" t="s">
        <v>475</v>
      </c>
      <c r="D64" s="4">
        <f>65.21</f>
        <v>65.21</v>
      </c>
      <c r="E64" s="3" t="s">
        <v>1</v>
      </c>
      <c r="F64" s="178"/>
      <c r="G64" s="27">
        <f>D64*F64</f>
        <v>0</v>
      </c>
      <c r="H64" s="46"/>
      <c r="I64" s="46"/>
      <c r="J64" s="46"/>
      <c r="K64" s="46"/>
      <c r="L64" s="46"/>
      <c r="M64" s="46"/>
      <c r="N64" s="46"/>
      <c r="O64" s="46"/>
      <c r="P64" s="46"/>
      <c r="Q64" s="46"/>
    </row>
    <row r="65" spans="2:17" s="9" customFormat="1" ht="57">
      <c r="B65" s="4" t="s">
        <v>189</v>
      </c>
      <c r="C65" s="8" t="s">
        <v>136</v>
      </c>
      <c r="D65" s="4">
        <f>0.64</f>
        <v>0.64</v>
      </c>
      <c r="E65" s="3" t="s">
        <v>0</v>
      </c>
      <c r="F65" s="178"/>
      <c r="G65" s="27">
        <f aca="true" t="shared" si="4" ref="G65:G77">D65*F65</f>
        <v>0</v>
      </c>
      <c r="H65" s="46"/>
      <c r="I65" s="46"/>
      <c r="J65" s="46"/>
      <c r="K65" s="46"/>
      <c r="L65" s="46"/>
      <c r="M65" s="46"/>
      <c r="N65" s="46"/>
      <c r="O65" s="46"/>
      <c r="P65" s="46"/>
      <c r="Q65" s="46"/>
    </row>
    <row r="66" spans="2:17" s="9" customFormat="1" ht="57">
      <c r="B66" s="4" t="s">
        <v>191</v>
      </c>
      <c r="C66" s="8" t="s">
        <v>137</v>
      </c>
      <c r="D66" s="4">
        <f>0.94</f>
        <v>0.94</v>
      </c>
      <c r="E66" s="3" t="s">
        <v>0</v>
      </c>
      <c r="F66" s="178"/>
      <c r="G66" s="27">
        <f t="shared" si="4"/>
        <v>0</v>
      </c>
      <c r="H66" s="46"/>
      <c r="I66" s="46"/>
      <c r="J66" s="46"/>
      <c r="K66" s="46"/>
      <c r="L66" s="46"/>
      <c r="M66" s="46"/>
      <c r="N66" s="46"/>
      <c r="O66" s="46"/>
      <c r="P66" s="46"/>
      <c r="Q66" s="46"/>
    </row>
    <row r="67" spans="2:17" s="9" customFormat="1" ht="42.75">
      <c r="B67" s="4" t="s">
        <v>192</v>
      </c>
      <c r="C67" s="8" t="s">
        <v>77</v>
      </c>
      <c r="D67" s="4">
        <f>19.91</f>
        <v>19.91</v>
      </c>
      <c r="E67" s="3" t="s">
        <v>1</v>
      </c>
      <c r="F67" s="178"/>
      <c r="G67" s="27">
        <f t="shared" si="4"/>
        <v>0</v>
      </c>
      <c r="H67" s="46"/>
      <c r="I67" s="46"/>
      <c r="J67" s="46"/>
      <c r="K67" s="46"/>
      <c r="L67" s="46"/>
      <c r="M67" s="46"/>
      <c r="N67" s="46"/>
      <c r="O67" s="46"/>
      <c r="P67" s="46"/>
      <c r="Q67" s="46"/>
    </row>
    <row r="68" spans="2:17" s="9" customFormat="1" ht="28.5">
      <c r="B68" s="4" t="s">
        <v>190</v>
      </c>
      <c r="C68" s="8" t="s">
        <v>78</v>
      </c>
      <c r="D68" s="4">
        <f>19.91</f>
        <v>19.91</v>
      </c>
      <c r="E68" s="3" t="s">
        <v>1</v>
      </c>
      <c r="F68" s="178"/>
      <c r="G68" s="27">
        <f t="shared" si="4"/>
        <v>0</v>
      </c>
      <c r="H68" s="46"/>
      <c r="I68" s="46"/>
      <c r="J68" s="46"/>
      <c r="K68" s="46"/>
      <c r="L68" s="46"/>
      <c r="M68" s="46"/>
      <c r="N68" s="46"/>
      <c r="O68" s="46"/>
      <c r="P68" s="46"/>
      <c r="Q68" s="46"/>
    </row>
    <row r="69" spans="2:17" s="9" customFormat="1" ht="28.5">
      <c r="B69" s="4" t="s">
        <v>193</v>
      </c>
      <c r="C69" s="8" t="s">
        <v>80</v>
      </c>
      <c r="D69" s="4">
        <f>127.47</f>
        <v>127.47</v>
      </c>
      <c r="E69" s="3" t="s">
        <v>1</v>
      </c>
      <c r="F69" s="178"/>
      <c r="G69" s="27">
        <f t="shared" si="4"/>
        <v>0</v>
      </c>
      <c r="H69" s="46"/>
      <c r="I69" s="46"/>
      <c r="J69" s="46"/>
      <c r="K69" s="46"/>
      <c r="L69" s="46"/>
      <c r="M69" s="46"/>
      <c r="N69" s="46"/>
      <c r="O69" s="46"/>
      <c r="P69" s="46"/>
      <c r="Q69" s="46"/>
    </row>
    <row r="70" spans="2:17" s="9" customFormat="1" ht="28.5">
      <c r="B70" s="4" t="s">
        <v>194</v>
      </c>
      <c r="C70" s="8" t="s">
        <v>73</v>
      </c>
      <c r="D70" s="4">
        <f>120.75</f>
        <v>120.75</v>
      </c>
      <c r="E70" s="3" t="s">
        <v>1</v>
      </c>
      <c r="F70" s="178"/>
      <c r="G70" s="27">
        <f t="shared" si="4"/>
        <v>0</v>
      </c>
      <c r="H70" s="46"/>
      <c r="I70" s="46"/>
      <c r="J70" s="46"/>
      <c r="K70" s="46"/>
      <c r="L70" s="46"/>
      <c r="M70" s="46"/>
      <c r="N70" s="46"/>
      <c r="O70" s="46"/>
      <c r="P70" s="46"/>
      <c r="Q70" s="46"/>
    </row>
    <row r="71" spans="2:17" s="9" customFormat="1" ht="28.5">
      <c r="B71" s="4" t="s">
        <v>195</v>
      </c>
      <c r="C71" s="8" t="s">
        <v>30</v>
      </c>
      <c r="D71" s="4">
        <f>113.25</f>
        <v>113.25</v>
      </c>
      <c r="E71" s="3" t="s">
        <v>2</v>
      </c>
      <c r="F71" s="178"/>
      <c r="G71" s="27">
        <f t="shared" si="4"/>
        <v>0</v>
      </c>
      <c r="H71" s="46"/>
      <c r="I71" s="46"/>
      <c r="J71" s="46"/>
      <c r="K71" s="46"/>
      <c r="L71" s="46"/>
      <c r="M71" s="46"/>
      <c r="N71" s="46"/>
      <c r="O71" s="46"/>
      <c r="P71" s="46"/>
      <c r="Q71" s="46"/>
    </row>
    <row r="72" spans="2:17" s="9" customFormat="1" ht="71.25">
      <c r="B72" s="4" t="s">
        <v>196</v>
      </c>
      <c r="C72" s="8" t="s">
        <v>127</v>
      </c>
      <c r="D72" s="4">
        <f>0.48</f>
        <v>0.48</v>
      </c>
      <c r="E72" s="3" t="s">
        <v>0</v>
      </c>
      <c r="F72" s="178"/>
      <c r="G72" s="27">
        <f t="shared" si="4"/>
        <v>0</v>
      </c>
      <c r="H72" s="46"/>
      <c r="I72" s="46"/>
      <c r="J72" s="46"/>
      <c r="K72" s="46"/>
      <c r="L72" s="46"/>
      <c r="M72" s="46"/>
      <c r="N72" s="46"/>
      <c r="O72" s="46"/>
      <c r="P72" s="46"/>
      <c r="Q72" s="46"/>
    </row>
    <row r="73" spans="2:17" s="9" customFormat="1" ht="57">
      <c r="B73" s="4" t="s">
        <v>197</v>
      </c>
      <c r="C73" s="8" t="s">
        <v>129</v>
      </c>
      <c r="D73" s="4">
        <f>177.7-31.95</f>
        <v>145.75</v>
      </c>
      <c r="E73" s="3" t="s">
        <v>2</v>
      </c>
      <c r="F73" s="178"/>
      <c r="G73" s="14">
        <f>D73*F73</f>
        <v>0</v>
      </c>
      <c r="H73" s="46"/>
      <c r="I73" s="46"/>
      <c r="J73" s="46"/>
      <c r="K73" s="46"/>
      <c r="L73" s="46"/>
      <c r="M73" s="46"/>
      <c r="N73" s="46"/>
      <c r="O73" s="46"/>
      <c r="P73" s="46"/>
      <c r="Q73" s="46"/>
    </row>
    <row r="74" spans="2:17" s="9" customFormat="1" ht="71.25">
      <c r="B74" s="4" t="s">
        <v>198</v>
      </c>
      <c r="C74" s="8" t="s">
        <v>130</v>
      </c>
      <c r="D74" s="4">
        <f>(145.75*2)+(31.95*2)</f>
        <v>355.4</v>
      </c>
      <c r="E74" s="3" t="s">
        <v>2</v>
      </c>
      <c r="F74" s="178"/>
      <c r="G74" s="14">
        <f>D74*F74</f>
        <v>0</v>
      </c>
      <c r="H74" s="46"/>
      <c r="I74" s="46"/>
      <c r="J74" s="46"/>
      <c r="K74" s="46"/>
      <c r="L74" s="46"/>
      <c r="M74" s="46"/>
      <c r="N74" s="46"/>
      <c r="O74" s="46"/>
      <c r="P74" s="46"/>
      <c r="Q74" s="46"/>
    </row>
    <row r="75" spans="2:17" s="9" customFormat="1" ht="99.75">
      <c r="B75" s="4" t="s">
        <v>199</v>
      </c>
      <c r="C75" s="8" t="s">
        <v>135</v>
      </c>
      <c r="D75" s="4">
        <v>1200</v>
      </c>
      <c r="E75" s="3" t="s">
        <v>1</v>
      </c>
      <c r="F75" s="178"/>
      <c r="G75" s="27">
        <f t="shared" si="4"/>
        <v>0</v>
      </c>
      <c r="H75" s="46"/>
      <c r="I75" s="46"/>
      <c r="J75" s="46"/>
      <c r="K75" s="46"/>
      <c r="L75" s="46"/>
      <c r="M75" s="46"/>
      <c r="N75" s="46"/>
      <c r="O75" s="46"/>
      <c r="P75" s="46"/>
      <c r="Q75" s="46"/>
    </row>
    <row r="76" spans="2:17" s="9" customFormat="1" ht="171">
      <c r="B76" s="4" t="s">
        <v>200</v>
      </c>
      <c r="C76" s="8" t="s">
        <v>138</v>
      </c>
      <c r="D76" s="4">
        <v>2.5</v>
      </c>
      <c r="E76" s="3" t="s">
        <v>0</v>
      </c>
      <c r="F76" s="178"/>
      <c r="G76" s="27">
        <f t="shared" si="4"/>
        <v>0</v>
      </c>
      <c r="H76" s="46"/>
      <c r="I76" s="46"/>
      <c r="J76" s="46"/>
      <c r="K76" s="46"/>
      <c r="L76" s="46"/>
      <c r="M76" s="46"/>
      <c r="N76" s="46"/>
      <c r="O76" s="46"/>
      <c r="P76" s="46"/>
      <c r="Q76" s="46"/>
    </row>
    <row r="77" spans="2:17" s="9" customFormat="1" ht="42.75">
      <c r="B77" s="4" t="s">
        <v>201</v>
      </c>
      <c r="C77" s="8" t="s">
        <v>113</v>
      </c>
      <c r="D77" s="4">
        <f>8.5*1.5</f>
        <v>12.75</v>
      </c>
      <c r="E77" s="3" t="s">
        <v>1</v>
      </c>
      <c r="F77" s="178"/>
      <c r="G77" s="14">
        <f t="shared" si="4"/>
        <v>0</v>
      </c>
      <c r="H77" s="46"/>
      <c r="I77" s="46"/>
      <c r="J77" s="46"/>
      <c r="K77" s="46"/>
      <c r="L77" s="46"/>
      <c r="M77" s="46"/>
      <c r="N77" s="46"/>
      <c r="O77" s="46"/>
      <c r="P77" s="46"/>
      <c r="Q77" s="46"/>
    </row>
    <row r="78" spans="2:17" s="9" customFormat="1" ht="15">
      <c r="B78" s="4"/>
      <c r="C78" s="8"/>
      <c r="D78" s="4"/>
      <c r="E78" s="3"/>
      <c r="F78" s="178"/>
      <c r="G78" s="27"/>
      <c r="H78" s="46"/>
      <c r="I78" s="46"/>
      <c r="J78" s="46"/>
      <c r="K78" s="46"/>
      <c r="L78" s="46"/>
      <c r="M78" s="46"/>
      <c r="N78" s="46"/>
      <c r="O78" s="46"/>
      <c r="P78" s="46"/>
      <c r="Q78" s="46"/>
    </row>
    <row r="79" spans="2:17" s="9" customFormat="1" ht="15">
      <c r="B79" s="52"/>
      <c r="C79" s="135" t="s">
        <v>42</v>
      </c>
      <c r="D79" s="136"/>
      <c r="E79" s="136"/>
      <c r="F79" s="137"/>
      <c r="G79" s="53">
        <f>+SUBTOTAL(9,G14:G78)</f>
        <v>0</v>
      </c>
      <c r="H79" s="46"/>
      <c r="I79" s="46"/>
      <c r="J79" s="46"/>
      <c r="K79" s="46"/>
      <c r="L79" s="46"/>
      <c r="M79" s="46"/>
      <c r="N79" s="46"/>
      <c r="O79" s="46"/>
      <c r="P79" s="46"/>
      <c r="Q79" s="46"/>
    </row>
    <row r="80" spans="2:17" s="9" customFormat="1" ht="15">
      <c r="B80"/>
      <c r="C80"/>
      <c r="D80"/>
      <c r="E80"/>
      <c r="F80"/>
      <c r="G80"/>
      <c r="H80" s="46"/>
      <c r="I80" s="46"/>
      <c r="J80" s="46"/>
      <c r="K80" s="46"/>
      <c r="L80" s="46"/>
      <c r="M80" s="46"/>
      <c r="N80" s="46"/>
      <c r="O80" s="46"/>
      <c r="P80" s="46"/>
      <c r="Q80" s="46"/>
    </row>
    <row r="81" spans="8:17" ht="15">
      <c r="H81" s="46"/>
      <c r="I81" s="46"/>
      <c r="J81" s="46"/>
      <c r="K81" s="46"/>
      <c r="L81" s="46"/>
      <c r="M81" s="46"/>
      <c r="N81" s="46"/>
      <c r="O81" s="46"/>
      <c r="P81" s="46"/>
      <c r="Q81" s="46"/>
    </row>
    <row r="82" spans="8:17" ht="15">
      <c r="H82" s="46"/>
      <c r="I82" s="46"/>
      <c r="J82" s="46"/>
      <c r="K82" s="46"/>
      <c r="L82" s="46"/>
      <c r="M82" s="46"/>
      <c r="N82" s="46"/>
      <c r="O82" s="46"/>
      <c r="P82" s="46"/>
      <c r="Q82" s="46"/>
    </row>
    <row r="83" spans="8:17" ht="15">
      <c r="H83" s="46"/>
      <c r="I83" s="46"/>
      <c r="J83" s="46"/>
      <c r="K83" s="46"/>
      <c r="L83" s="46"/>
      <c r="M83" s="46"/>
      <c r="N83" s="46"/>
      <c r="O83" s="46"/>
      <c r="P83" s="46"/>
      <c r="Q83" s="46"/>
    </row>
    <row r="84" spans="8:17" ht="15">
      <c r="H84" s="46"/>
      <c r="I84" s="46"/>
      <c r="J84" s="46"/>
      <c r="K84" s="46"/>
      <c r="L84" s="46"/>
      <c r="M84" s="46"/>
      <c r="N84" s="46"/>
      <c r="O84" s="46"/>
      <c r="P84" s="46"/>
      <c r="Q84" s="46"/>
    </row>
    <row r="85" spans="8:17" ht="15">
      <c r="H85" s="46"/>
      <c r="I85" s="46"/>
      <c r="J85" s="46"/>
      <c r="K85" s="46"/>
      <c r="L85" s="46"/>
      <c r="M85" s="46"/>
      <c r="N85" s="46"/>
      <c r="O85" s="46"/>
      <c r="P85" s="46"/>
      <c r="Q85" s="46"/>
    </row>
    <row r="86" spans="8:17" ht="15">
      <c r="H86" s="46"/>
      <c r="I86" s="46"/>
      <c r="J86" s="46"/>
      <c r="K86" s="46"/>
      <c r="L86" s="46"/>
      <c r="M86" s="46"/>
      <c r="N86" s="46"/>
      <c r="O86" s="46"/>
      <c r="P86" s="46"/>
      <c r="Q86" s="46"/>
    </row>
    <row r="87" spans="8:17" ht="15">
      <c r="H87" s="46"/>
      <c r="I87" s="46"/>
      <c r="J87" s="46"/>
      <c r="K87" s="46"/>
      <c r="L87" s="46"/>
      <c r="M87" s="46"/>
      <c r="N87" s="46"/>
      <c r="O87" s="46"/>
      <c r="P87" s="46"/>
      <c r="Q87" s="46"/>
    </row>
    <row r="88" spans="8:17" ht="15">
      <c r="H88" s="46"/>
      <c r="I88" s="46"/>
      <c r="J88" s="46"/>
      <c r="K88" s="46"/>
      <c r="L88" s="46"/>
      <c r="M88" s="46"/>
      <c r="N88" s="46"/>
      <c r="O88" s="46"/>
      <c r="P88" s="46"/>
      <c r="Q88" s="46"/>
    </row>
    <row r="89" spans="8:17" ht="15">
      <c r="H89" s="46"/>
      <c r="I89" s="46"/>
      <c r="J89" s="46"/>
      <c r="K89" s="46"/>
      <c r="L89" s="46"/>
      <c r="M89" s="46"/>
      <c r="N89" s="46"/>
      <c r="O89" s="46"/>
      <c r="P89" s="46"/>
      <c r="Q89" s="46"/>
    </row>
    <row r="90" spans="8:17" ht="15">
      <c r="H90" s="46"/>
      <c r="I90" s="46"/>
      <c r="J90" s="46"/>
      <c r="K90" s="46"/>
      <c r="L90" s="46"/>
      <c r="M90" s="46"/>
      <c r="N90" s="46"/>
      <c r="O90" s="46"/>
      <c r="P90" s="46"/>
      <c r="Q90" s="46"/>
    </row>
    <row r="91" spans="8:17" ht="15">
      <c r="H91" s="46"/>
      <c r="I91" s="46"/>
      <c r="J91" s="46"/>
      <c r="K91" s="46"/>
      <c r="L91" s="46"/>
      <c r="M91" s="46"/>
      <c r="N91" s="46"/>
      <c r="O91" s="46"/>
      <c r="P91" s="46"/>
      <c r="Q91" s="46"/>
    </row>
    <row r="92" spans="8:17" ht="15">
      <c r="H92" s="46"/>
      <c r="I92" s="46"/>
      <c r="J92" s="46"/>
      <c r="K92" s="46"/>
      <c r="L92" s="46"/>
      <c r="M92" s="46"/>
      <c r="N92" s="46"/>
      <c r="O92" s="46"/>
      <c r="P92" s="46"/>
      <c r="Q92" s="46"/>
    </row>
    <row r="93" spans="8:17" ht="15">
      <c r="H93" s="46"/>
      <c r="I93" s="46"/>
      <c r="J93" s="46"/>
      <c r="K93" s="46"/>
      <c r="L93" s="46"/>
      <c r="M93" s="46"/>
      <c r="N93" s="46"/>
      <c r="O93" s="46"/>
      <c r="P93" s="46"/>
      <c r="Q93" s="46"/>
    </row>
    <row r="94" spans="8:17" ht="15">
      <c r="H94" s="46"/>
      <c r="I94" s="46"/>
      <c r="J94" s="46"/>
      <c r="K94" s="46"/>
      <c r="L94" s="46"/>
      <c r="M94" s="46"/>
      <c r="N94" s="46"/>
      <c r="O94" s="46"/>
      <c r="P94" s="46"/>
      <c r="Q94" s="46"/>
    </row>
    <row r="95" spans="8:17" ht="15">
      <c r="H95" s="46"/>
      <c r="I95" s="46"/>
      <c r="J95" s="46"/>
      <c r="K95" s="46"/>
      <c r="L95" s="46"/>
      <c r="M95" s="46"/>
      <c r="N95" s="46"/>
      <c r="O95" s="46"/>
      <c r="P95" s="46"/>
      <c r="Q95" s="46"/>
    </row>
    <row r="96" spans="8:17" ht="15">
      <c r="H96" s="46"/>
      <c r="I96" s="46"/>
      <c r="J96" s="46"/>
      <c r="K96" s="46"/>
      <c r="L96" s="46"/>
      <c r="M96" s="46"/>
      <c r="N96" s="46"/>
      <c r="O96" s="46"/>
      <c r="P96" s="46"/>
      <c r="Q96" s="46"/>
    </row>
    <row r="97" spans="8:17" ht="15">
      <c r="H97" s="46"/>
      <c r="I97" s="46"/>
      <c r="J97" s="46"/>
      <c r="K97" s="46"/>
      <c r="L97" s="46"/>
      <c r="M97" s="46"/>
      <c r="N97" s="46"/>
      <c r="O97" s="46"/>
      <c r="P97" s="46"/>
      <c r="Q97" s="46"/>
    </row>
    <row r="98" spans="8:17" ht="15">
      <c r="H98" s="46"/>
      <c r="I98" s="46"/>
      <c r="J98" s="46"/>
      <c r="K98" s="46"/>
      <c r="L98" s="46"/>
      <c r="M98" s="46"/>
      <c r="N98" s="46"/>
      <c r="O98" s="46"/>
      <c r="P98" s="46"/>
      <c r="Q98" s="46"/>
    </row>
    <row r="99" spans="8:17" ht="15">
      <c r="H99" s="46"/>
      <c r="I99" s="46"/>
      <c r="J99" s="46"/>
      <c r="K99" s="46"/>
      <c r="L99" s="46"/>
      <c r="M99" s="46"/>
      <c r="N99" s="46"/>
      <c r="O99" s="46"/>
      <c r="P99" s="46"/>
      <c r="Q99" s="46"/>
    </row>
    <row r="100" spans="8:17" ht="15">
      <c r="H100" s="46"/>
      <c r="I100" s="46"/>
      <c r="J100" s="46"/>
      <c r="K100" s="46"/>
      <c r="L100" s="46"/>
      <c r="M100" s="46"/>
      <c r="N100" s="46"/>
      <c r="O100" s="46"/>
      <c r="P100" s="46"/>
      <c r="Q100" s="46"/>
    </row>
    <row r="101" spans="8:17" ht="15">
      <c r="H101" s="46"/>
      <c r="I101" s="46"/>
      <c r="J101" s="46"/>
      <c r="K101" s="46"/>
      <c r="L101" s="46"/>
      <c r="M101" s="46"/>
      <c r="N101" s="46"/>
      <c r="O101" s="46"/>
      <c r="P101" s="46"/>
      <c r="Q101" s="46"/>
    </row>
    <row r="102" spans="8:17" ht="15">
      <c r="H102" s="46"/>
      <c r="I102" s="46"/>
      <c r="J102" s="46"/>
      <c r="K102" s="46"/>
      <c r="L102" s="46"/>
      <c r="M102" s="46"/>
      <c r="N102" s="46"/>
      <c r="O102" s="46"/>
      <c r="P102" s="46"/>
      <c r="Q102" s="46"/>
    </row>
    <row r="103" spans="8:17" ht="15">
      <c r="H103" s="46"/>
      <c r="I103" s="46"/>
      <c r="J103" s="46"/>
      <c r="K103" s="46"/>
      <c r="L103" s="46"/>
      <c r="M103" s="46"/>
      <c r="N103" s="46"/>
      <c r="O103" s="46"/>
      <c r="P103" s="46"/>
      <c r="Q103" s="46"/>
    </row>
    <row r="104" spans="8:17" ht="15">
      <c r="H104" s="46"/>
      <c r="I104" s="46"/>
      <c r="J104" s="46"/>
      <c r="K104" s="46"/>
      <c r="L104" s="46"/>
      <c r="M104" s="46"/>
      <c r="N104" s="46"/>
      <c r="O104" s="46"/>
      <c r="P104" s="46"/>
      <c r="Q104" s="46"/>
    </row>
    <row r="105" spans="8:17" ht="15">
      <c r="H105" s="46"/>
      <c r="I105" s="46"/>
      <c r="J105" s="46"/>
      <c r="K105" s="46"/>
      <c r="L105" s="46"/>
      <c r="M105" s="46"/>
      <c r="N105" s="46"/>
      <c r="O105" s="46"/>
      <c r="P105" s="46"/>
      <c r="Q105" s="46"/>
    </row>
    <row r="106" spans="8:17" ht="15">
      <c r="H106" s="46"/>
      <c r="I106" s="46"/>
      <c r="J106" s="46"/>
      <c r="K106" s="46"/>
      <c r="L106" s="46"/>
      <c r="M106" s="46"/>
      <c r="N106" s="46"/>
      <c r="O106" s="46"/>
      <c r="P106" s="46"/>
      <c r="Q106" s="46"/>
    </row>
    <row r="107" spans="8:17" ht="15">
      <c r="H107" s="46"/>
      <c r="I107" s="46"/>
      <c r="J107" s="46"/>
      <c r="K107" s="46"/>
      <c r="L107" s="46"/>
      <c r="M107" s="46"/>
      <c r="N107" s="46"/>
      <c r="O107" s="46"/>
      <c r="P107" s="46"/>
      <c r="Q107" s="46"/>
    </row>
    <row r="108" spans="8:17" ht="15">
      <c r="H108" s="46"/>
      <c r="I108" s="46"/>
      <c r="J108" s="46"/>
      <c r="K108" s="46"/>
      <c r="L108" s="46"/>
      <c r="M108" s="46"/>
      <c r="N108" s="46"/>
      <c r="O108" s="46"/>
      <c r="P108" s="46"/>
      <c r="Q108" s="46"/>
    </row>
    <row r="109" spans="8:17" ht="15">
      <c r="H109" s="46"/>
      <c r="I109" s="46"/>
      <c r="J109" s="46"/>
      <c r="K109" s="46"/>
      <c r="L109" s="46"/>
      <c r="M109" s="46"/>
      <c r="N109" s="46"/>
      <c r="O109" s="46"/>
      <c r="P109" s="46"/>
      <c r="Q109" s="46"/>
    </row>
    <row r="110" spans="8:17" ht="15">
      <c r="H110" s="46"/>
      <c r="I110" s="46"/>
      <c r="J110" s="46"/>
      <c r="K110" s="46"/>
      <c r="L110" s="46"/>
      <c r="M110" s="46"/>
      <c r="N110" s="46"/>
      <c r="O110" s="46"/>
      <c r="P110" s="46"/>
      <c r="Q110" s="46"/>
    </row>
    <row r="111" spans="8:17" ht="15">
      <c r="H111" s="46"/>
      <c r="I111" s="46"/>
      <c r="J111" s="46"/>
      <c r="K111" s="46"/>
      <c r="L111" s="46"/>
      <c r="M111" s="46"/>
      <c r="N111" s="46"/>
      <c r="O111" s="46"/>
      <c r="P111" s="46"/>
      <c r="Q111" s="46"/>
    </row>
    <row r="112" spans="8:17" ht="15">
      <c r="H112" s="46"/>
      <c r="I112" s="46"/>
      <c r="J112" s="46"/>
      <c r="K112" s="46"/>
      <c r="L112" s="46"/>
      <c r="M112" s="46"/>
      <c r="N112" s="46"/>
      <c r="O112" s="46"/>
      <c r="P112" s="46"/>
      <c r="Q112" s="46"/>
    </row>
    <row r="113" spans="8:17" ht="15">
      <c r="H113" s="46"/>
      <c r="I113" s="46"/>
      <c r="J113" s="46"/>
      <c r="K113" s="46"/>
      <c r="L113" s="46"/>
      <c r="M113" s="46"/>
      <c r="N113" s="46"/>
      <c r="O113" s="46"/>
      <c r="P113" s="46"/>
      <c r="Q113" s="46"/>
    </row>
    <row r="114" spans="8:17" ht="15">
      <c r="H114" s="46"/>
      <c r="I114" s="46"/>
      <c r="J114" s="46"/>
      <c r="K114" s="46"/>
      <c r="L114" s="46"/>
      <c r="M114" s="46"/>
      <c r="N114" s="46"/>
      <c r="O114" s="46"/>
      <c r="P114" s="46"/>
      <c r="Q114" s="46"/>
    </row>
    <row r="115" spans="8:17" ht="15">
      <c r="H115" s="46"/>
      <c r="I115" s="46"/>
      <c r="J115" s="46"/>
      <c r="K115" s="46"/>
      <c r="L115" s="46"/>
      <c r="M115" s="46"/>
      <c r="N115" s="46"/>
      <c r="O115" s="46"/>
      <c r="P115" s="46"/>
      <c r="Q115" s="46"/>
    </row>
    <row r="116" spans="8:17" ht="15">
      <c r="H116" s="46"/>
      <c r="I116" s="46"/>
      <c r="J116" s="46"/>
      <c r="K116" s="46"/>
      <c r="L116" s="46"/>
      <c r="M116" s="46"/>
      <c r="N116" s="46"/>
      <c r="O116" s="46"/>
      <c r="P116" s="46"/>
      <c r="Q116" s="46"/>
    </row>
    <row r="117" spans="8:17" ht="15">
      <c r="H117" s="46"/>
      <c r="I117" s="46"/>
      <c r="J117" s="46"/>
      <c r="K117" s="46"/>
      <c r="L117" s="46"/>
      <c r="M117" s="46"/>
      <c r="N117" s="46"/>
      <c r="O117" s="46"/>
      <c r="P117" s="46"/>
      <c r="Q117" s="46"/>
    </row>
    <row r="118" spans="8:17" ht="15">
      <c r="H118" s="46"/>
      <c r="I118" s="46"/>
      <c r="J118" s="46"/>
      <c r="K118" s="46"/>
      <c r="L118" s="46"/>
      <c r="M118" s="46"/>
      <c r="N118" s="46"/>
      <c r="O118" s="46"/>
      <c r="P118" s="46"/>
      <c r="Q118" s="46"/>
    </row>
    <row r="119" spans="8:17" ht="15">
      <c r="H119" s="46"/>
      <c r="I119" s="46"/>
      <c r="J119" s="46"/>
      <c r="K119" s="46"/>
      <c r="L119" s="46"/>
      <c r="M119" s="46"/>
      <c r="N119" s="46"/>
      <c r="O119" s="46"/>
      <c r="P119" s="46"/>
      <c r="Q119" s="46"/>
    </row>
    <row r="120" spans="8:17" ht="15">
      <c r="H120" s="46"/>
      <c r="I120" s="46"/>
      <c r="J120" s="46"/>
      <c r="K120" s="46"/>
      <c r="L120" s="46"/>
      <c r="M120" s="46"/>
      <c r="N120" s="46"/>
      <c r="O120" s="46"/>
      <c r="P120" s="46"/>
      <c r="Q120" s="46"/>
    </row>
    <row r="121" spans="8:17" ht="15">
      <c r="H121" s="46"/>
      <c r="I121" s="46"/>
      <c r="J121" s="46"/>
      <c r="K121" s="46"/>
      <c r="L121" s="46"/>
      <c r="M121" s="46"/>
      <c r="N121" s="46"/>
      <c r="O121" s="46"/>
      <c r="P121" s="46"/>
      <c r="Q121" s="46"/>
    </row>
    <row r="122" spans="8:17" ht="15">
      <c r="H122" s="46"/>
      <c r="I122" s="46"/>
      <c r="J122" s="46"/>
      <c r="K122" s="46"/>
      <c r="L122" s="46"/>
      <c r="M122" s="46"/>
      <c r="N122" s="46"/>
      <c r="O122" s="46"/>
      <c r="P122" s="46"/>
      <c r="Q122" s="46"/>
    </row>
    <row r="123" spans="8:17" ht="15">
      <c r="H123" s="46"/>
      <c r="I123" s="46"/>
      <c r="J123" s="46"/>
      <c r="K123" s="46"/>
      <c r="L123" s="46"/>
      <c r="M123" s="46"/>
      <c r="N123" s="46"/>
      <c r="O123" s="46"/>
      <c r="P123" s="46"/>
      <c r="Q123" s="46"/>
    </row>
    <row r="124" spans="8:17" ht="15">
      <c r="H124" s="46"/>
      <c r="I124" s="46"/>
      <c r="J124" s="46"/>
      <c r="K124" s="46"/>
      <c r="L124" s="46"/>
      <c r="M124" s="46"/>
      <c r="N124" s="46"/>
      <c r="O124" s="46"/>
      <c r="P124" s="46"/>
      <c r="Q124" s="46"/>
    </row>
    <row r="125" spans="8:17" ht="15">
      <c r="H125" s="46"/>
      <c r="I125" s="46"/>
      <c r="J125" s="46"/>
      <c r="K125" s="46"/>
      <c r="L125" s="46"/>
      <c r="M125" s="46"/>
      <c r="N125" s="46"/>
      <c r="O125" s="46"/>
      <c r="P125" s="46"/>
      <c r="Q125" s="46"/>
    </row>
    <row r="126" spans="8:17" ht="15">
      <c r="H126" s="46"/>
      <c r="I126" s="46"/>
      <c r="J126" s="46"/>
      <c r="K126" s="46"/>
      <c r="L126" s="46"/>
      <c r="M126" s="46"/>
      <c r="N126" s="46"/>
      <c r="O126" s="46"/>
      <c r="P126" s="46"/>
      <c r="Q126" s="46"/>
    </row>
    <row r="127" spans="8:17" ht="15">
      <c r="H127" s="46"/>
      <c r="I127" s="46"/>
      <c r="J127" s="46"/>
      <c r="K127" s="46"/>
      <c r="L127" s="46"/>
      <c r="M127" s="46"/>
      <c r="N127" s="46"/>
      <c r="O127" s="46"/>
      <c r="P127" s="46"/>
      <c r="Q127" s="46"/>
    </row>
    <row r="128" spans="8:17" ht="15">
      <c r="H128" s="46"/>
      <c r="I128" s="46"/>
      <c r="J128" s="46"/>
      <c r="K128" s="46"/>
      <c r="L128" s="46"/>
      <c r="M128" s="46"/>
      <c r="N128" s="46"/>
      <c r="O128" s="46"/>
      <c r="P128" s="46"/>
      <c r="Q128" s="46"/>
    </row>
    <row r="129" spans="8:17" ht="15">
      <c r="H129" s="46"/>
      <c r="I129" s="46"/>
      <c r="J129" s="46"/>
      <c r="K129" s="46"/>
      <c r="L129" s="46"/>
      <c r="M129" s="46"/>
      <c r="N129" s="46"/>
      <c r="O129" s="46"/>
      <c r="P129" s="46"/>
      <c r="Q129" s="46"/>
    </row>
    <row r="130" spans="8:17" ht="15">
      <c r="H130" s="46"/>
      <c r="I130" s="46"/>
      <c r="J130" s="46"/>
      <c r="K130" s="46"/>
      <c r="L130" s="46"/>
      <c r="M130" s="46"/>
      <c r="N130" s="46"/>
      <c r="O130" s="46"/>
      <c r="P130" s="46"/>
      <c r="Q130" s="46"/>
    </row>
    <row r="131" spans="8:17" ht="15">
      <c r="H131" s="46"/>
      <c r="I131" s="46"/>
      <c r="J131" s="46"/>
      <c r="K131" s="46"/>
      <c r="L131" s="46"/>
      <c r="M131" s="46"/>
      <c r="N131" s="46"/>
      <c r="O131" s="46"/>
      <c r="P131" s="46"/>
      <c r="Q131" s="46"/>
    </row>
    <row r="132" spans="8:17" ht="15">
      <c r="H132" s="46"/>
      <c r="I132" s="46"/>
      <c r="J132" s="46"/>
      <c r="K132" s="46"/>
      <c r="L132" s="46"/>
      <c r="M132" s="46"/>
      <c r="N132" s="46"/>
      <c r="O132" s="46"/>
      <c r="P132" s="46"/>
      <c r="Q132" s="46"/>
    </row>
    <row r="133" spans="8:17" ht="15">
      <c r="H133" s="46"/>
      <c r="I133" s="46"/>
      <c r="J133" s="46"/>
      <c r="K133" s="46"/>
      <c r="L133" s="46"/>
      <c r="M133" s="46"/>
      <c r="N133" s="46"/>
      <c r="O133" s="46"/>
      <c r="P133" s="46"/>
      <c r="Q133" s="46"/>
    </row>
    <row r="134" spans="8:17" ht="15">
      <c r="H134" s="46"/>
      <c r="I134" s="46"/>
      <c r="J134" s="46"/>
      <c r="K134" s="46"/>
      <c r="L134" s="46"/>
      <c r="M134" s="46"/>
      <c r="N134" s="46"/>
      <c r="O134" s="46"/>
      <c r="P134" s="46"/>
      <c r="Q134" s="46"/>
    </row>
    <row r="135" spans="8:17" ht="15">
      <c r="H135" s="46"/>
      <c r="I135" s="46"/>
      <c r="J135" s="46"/>
      <c r="K135" s="46"/>
      <c r="L135" s="46"/>
      <c r="M135" s="46"/>
      <c r="N135" s="46"/>
      <c r="O135" s="46"/>
      <c r="P135" s="46"/>
      <c r="Q135" s="46"/>
    </row>
    <row r="136" spans="8:17" ht="15">
      <c r="H136" s="46"/>
      <c r="I136" s="46"/>
      <c r="J136" s="46"/>
      <c r="K136" s="46"/>
      <c r="L136" s="46"/>
      <c r="M136" s="46"/>
      <c r="N136" s="46"/>
      <c r="O136" s="46"/>
      <c r="P136" s="46"/>
      <c r="Q136" s="46"/>
    </row>
    <row r="137" spans="8:17" ht="15">
      <c r="H137" s="46"/>
      <c r="I137" s="46"/>
      <c r="J137" s="46"/>
      <c r="K137" s="46"/>
      <c r="L137" s="46"/>
      <c r="M137" s="46"/>
      <c r="N137" s="46"/>
      <c r="O137" s="46"/>
      <c r="P137" s="46"/>
      <c r="Q137" s="46"/>
    </row>
    <row r="138" spans="8:17" ht="15">
      <c r="H138" s="46"/>
      <c r="I138" s="46"/>
      <c r="J138" s="46"/>
      <c r="K138" s="46"/>
      <c r="L138" s="46"/>
      <c r="M138" s="46"/>
      <c r="N138" s="46"/>
      <c r="O138" s="46"/>
      <c r="P138" s="46"/>
      <c r="Q138" s="46"/>
    </row>
    <row r="139" spans="8:17" ht="15">
      <c r="H139" s="46"/>
      <c r="I139" s="46"/>
      <c r="J139" s="46"/>
      <c r="K139" s="46"/>
      <c r="L139" s="46"/>
      <c r="M139" s="46"/>
      <c r="N139" s="46"/>
      <c r="O139" s="46"/>
      <c r="P139" s="46"/>
      <c r="Q139" s="46"/>
    </row>
    <row r="140" spans="8:17" ht="15">
      <c r="H140" s="46"/>
      <c r="I140" s="46"/>
      <c r="J140" s="46"/>
      <c r="K140" s="46"/>
      <c r="L140" s="46"/>
      <c r="M140" s="46"/>
      <c r="N140" s="46"/>
      <c r="O140" s="46"/>
      <c r="P140" s="46"/>
      <c r="Q140" s="46"/>
    </row>
    <row r="141" spans="8:17" ht="15">
      <c r="H141" s="46"/>
      <c r="I141" s="46"/>
      <c r="J141" s="46"/>
      <c r="K141" s="46"/>
      <c r="L141" s="46"/>
      <c r="M141" s="46"/>
      <c r="N141" s="46"/>
      <c r="O141" s="46"/>
      <c r="P141" s="46"/>
      <c r="Q141" s="46"/>
    </row>
    <row r="142" spans="8:17" ht="15">
      <c r="H142" s="46"/>
      <c r="I142" s="46"/>
      <c r="J142" s="46"/>
      <c r="K142" s="46"/>
      <c r="L142" s="46"/>
      <c r="M142" s="46"/>
      <c r="N142" s="46"/>
      <c r="O142" s="46"/>
      <c r="P142" s="46"/>
      <c r="Q142" s="46"/>
    </row>
    <row r="143" spans="8:17" ht="15">
      <c r="H143" s="46"/>
      <c r="I143" s="46"/>
      <c r="J143" s="46"/>
      <c r="K143" s="46"/>
      <c r="L143" s="46"/>
      <c r="M143" s="46"/>
      <c r="N143" s="46"/>
      <c r="O143" s="46"/>
      <c r="P143" s="46"/>
      <c r="Q143" s="46"/>
    </row>
    <row r="144" spans="8:17" ht="15">
      <c r="H144" s="46"/>
      <c r="I144" s="46"/>
      <c r="J144" s="46"/>
      <c r="K144" s="46"/>
      <c r="L144" s="46"/>
      <c r="M144" s="46"/>
      <c r="N144" s="46"/>
      <c r="O144" s="46"/>
      <c r="P144" s="46"/>
      <c r="Q144" s="46"/>
    </row>
    <row r="145" spans="8:17" ht="15">
      <c r="H145" s="46"/>
      <c r="I145" s="46"/>
      <c r="J145" s="46"/>
      <c r="K145" s="46"/>
      <c r="L145" s="46"/>
      <c r="M145" s="46"/>
      <c r="N145" s="46"/>
      <c r="O145" s="46"/>
      <c r="P145" s="46"/>
      <c r="Q145" s="46"/>
    </row>
    <row r="146" spans="8:17" ht="15">
      <c r="H146" s="46"/>
      <c r="I146" s="46"/>
      <c r="J146" s="46"/>
      <c r="K146" s="46"/>
      <c r="L146" s="46"/>
      <c r="M146" s="46"/>
      <c r="N146" s="46"/>
      <c r="O146" s="46"/>
      <c r="P146" s="46"/>
      <c r="Q146" s="46"/>
    </row>
    <row r="147" spans="8:17" ht="15">
      <c r="H147" s="46"/>
      <c r="I147" s="46"/>
      <c r="J147" s="46"/>
      <c r="K147" s="46"/>
      <c r="L147" s="46"/>
      <c r="M147" s="46"/>
      <c r="N147" s="46"/>
      <c r="O147" s="46"/>
      <c r="P147" s="46"/>
      <c r="Q147" s="46"/>
    </row>
    <row r="148" spans="8:17" ht="15">
      <c r="H148" s="46"/>
      <c r="I148" s="46"/>
      <c r="J148" s="46"/>
      <c r="K148" s="46"/>
      <c r="L148" s="46"/>
      <c r="M148" s="46"/>
      <c r="N148" s="46"/>
      <c r="O148" s="46"/>
      <c r="P148" s="46"/>
      <c r="Q148" s="46"/>
    </row>
    <row r="149" spans="8:17" ht="15">
      <c r="H149" s="46"/>
      <c r="I149" s="46"/>
      <c r="J149" s="46"/>
      <c r="K149" s="46"/>
      <c r="L149" s="46"/>
      <c r="M149" s="46"/>
      <c r="N149" s="46"/>
      <c r="O149" s="46"/>
      <c r="P149" s="46"/>
      <c r="Q149" s="46"/>
    </row>
    <row r="150" spans="8:17" ht="15">
      <c r="H150" s="46"/>
      <c r="I150" s="46"/>
      <c r="J150" s="46"/>
      <c r="K150" s="46"/>
      <c r="L150" s="46"/>
      <c r="M150" s="46"/>
      <c r="N150" s="46"/>
      <c r="O150" s="46"/>
      <c r="P150" s="46"/>
      <c r="Q150" s="46"/>
    </row>
    <row r="151" spans="8:17" ht="15">
      <c r="H151" s="46"/>
      <c r="I151" s="46"/>
      <c r="J151" s="46"/>
      <c r="K151" s="46"/>
      <c r="L151" s="46"/>
      <c r="M151" s="46"/>
      <c r="N151" s="46"/>
      <c r="O151" s="46"/>
      <c r="P151" s="46"/>
      <c r="Q151" s="46"/>
    </row>
    <row r="152" spans="8:17" ht="15">
      <c r="H152" s="46"/>
      <c r="I152" s="46"/>
      <c r="J152" s="46"/>
      <c r="K152" s="46"/>
      <c r="L152" s="46"/>
      <c r="M152" s="46"/>
      <c r="N152" s="46"/>
      <c r="O152" s="46"/>
      <c r="P152" s="46"/>
      <c r="Q152" s="46"/>
    </row>
    <row r="153" spans="8:17" ht="15">
      <c r="H153" s="46"/>
      <c r="I153" s="46"/>
      <c r="J153" s="46"/>
      <c r="K153" s="46"/>
      <c r="L153" s="46"/>
      <c r="M153" s="46"/>
      <c r="N153" s="46"/>
      <c r="O153" s="46"/>
      <c r="P153" s="46"/>
      <c r="Q153" s="46"/>
    </row>
    <row r="154" spans="8:17" ht="15">
      <c r="H154" s="46"/>
      <c r="I154" s="46"/>
      <c r="J154" s="46"/>
      <c r="K154" s="46"/>
      <c r="L154" s="46"/>
      <c r="M154" s="46"/>
      <c r="N154" s="46"/>
      <c r="O154" s="46"/>
      <c r="P154" s="46"/>
      <c r="Q154" s="46"/>
    </row>
    <row r="155" spans="8:17" ht="15">
      <c r="H155" s="46"/>
      <c r="I155" s="46"/>
      <c r="J155" s="46"/>
      <c r="K155" s="46"/>
      <c r="L155" s="46"/>
      <c r="M155" s="46"/>
      <c r="N155" s="46"/>
      <c r="O155" s="46"/>
      <c r="P155" s="46"/>
      <c r="Q155" s="46"/>
    </row>
    <row r="156" spans="8:17" ht="15">
      <c r="H156" s="46"/>
      <c r="I156" s="46"/>
      <c r="J156" s="46"/>
      <c r="K156" s="46"/>
      <c r="L156" s="46"/>
      <c r="M156" s="46"/>
      <c r="N156" s="46"/>
      <c r="O156" s="46"/>
      <c r="P156" s="46"/>
      <c r="Q156" s="46"/>
    </row>
    <row r="157" spans="8:17" ht="15">
      <c r="H157" s="46"/>
      <c r="I157" s="46"/>
      <c r="J157" s="46"/>
      <c r="K157" s="46"/>
      <c r="L157" s="46"/>
      <c r="M157" s="46"/>
      <c r="N157" s="46"/>
      <c r="O157" s="46"/>
      <c r="P157" s="46"/>
      <c r="Q157" s="46"/>
    </row>
    <row r="158" spans="8:17" ht="15">
      <c r="H158" s="46"/>
      <c r="I158" s="46"/>
      <c r="J158" s="46"/>
      <c r="K158" s="46"/>
      <c r="L158" s="46"/>
      <c r="M158" s="46"/>
      <c r="N158" s="46"/>
      <c r="O158" s="46"/>
      <c r="P158" s="46"/>
      <c r="Q158" s="46"/>
    </row>
    <row r="159" spans="8:17" ht="15">
      <c r="H159" s="46"/>
      <c r="I159" s="46"/>
      <c r="J159" s="46"/>
      <c r="K159" s="46"/>
      <c r="L159" s="46"/>
      <c r="M159" s="46"/>
      <c r="N159" s="46"/>
      <c r="O159" s="46"/>
      <c r="P159" s="46"/>
      <c r="Q159" s="46"/>
    </row>
    <row r="160" spans="8:17" ht="15">
      <c r="H160" s="46"/>
      <c r="I160" s="46"/>
      <c r="J160" s="46"/>
      <c r="K160" s="46"/>
      <c r="L160" s="46"/>
      <c r="M160" s="46"/>
      <c r="N160" s="46"/>
      <c r="O160" s="46"/>
      <c r="P160" s="46"/>
      <c r="Q160" s="46"/>
    </row>
    <row r="161" spans="8:17" ht="15">
      <c r="H161" s="46"/>
      <c r="I161" s="46"/>
      <c r="J161" s="46"/>
      <c r="K161" s="46"/>
      <c r="L161" s="46"/>
      <c r="M161" s="46"/>
      <c r="N161" s="46"/>
      <c r="O161" s="46"/>
      <c r="P161" s="46"/>
      <c r="Q161" s="46"/>
    </row>
    <row r="162" spans="8:17" ht="15">
      <c r="H162" s="46"/>
      <c r="I162" s="46"/>
      <c r="J162" s="46"/>
      <c r="K162" s="46"/>
      <c r="L162" s="46"/>
      <c r="M162" s="46"/>
      <c r="N162" s="46"/>
      <c r="O162" s="46"/>
      <c r="P162" s="46"/>
      <c r="Q162" s="46"/>
    </row>
    <row r="163" spans="8:17" ht="15">
      <c r="H163" s="46"/>
      <c r="I163" s="46"/>
      <c r="J163" s="46"/>
      <c r="K163" s="46"/>
      <c r="L163" s="46"/>
      <c r="M163" s="46"/>
      <c r="N163" s="46"/>
      <c r="O163" s="46"/>
      <c r="P163" s="46"/>
      <c r="Q163" s="46"/>
    </row>
    <row r="164" spans="8:17" ht="15">
      <c r="H164" s="46"/>
      <c r="I164" s="46"/>
      <c r="J164" s="46"/>
      <c r="K164" s="46"/>
      <c r="L164" s="46"/>
      <c r="M164" s="46"/>
      <c r="N164" s="46"/>
      <c r="O164" s="46"/>
      <c r="P164" s="46"/>
      <c r="Q164" s="46"/>
    </row>
    <row r="165" spans="8:17" ht="15">
      <c r="H165" s="46"/>
      <c r="I165" s="46"/>
      <c r="J165" s="46"/>
      <c r="K165" s="46"/>
      <c r="L165" s="46"/>
      <c r="M165" s="46"/>
      <c r="N165" s="46"/>
      <c r="O165" s="46"/>
      <c r="P165" s="46"/>
      <c r="Q165" s="46"/>
    </row>
    <row r="166" spans="8:17" ht="15">
      <c r="H166" s="46"/>
      <c r="I166" s="46"/>
      <c r="J166" s="46"/>
      <c r="K166" s="46"/>
      <c r="L166" s="46"/>
      <c r="M166" s="46"/>
      <c r="N166" s="46"/>
      <c r="O166" s="46"/>
      <c r="P166" s="46"/>
      <c r="Q166" s="46"/>
    </row>
    <row r="167" spans="8:17" ht="15">
      <c r="H167" s="46"/>
      <c r="I167" s="46"/>
      <c r="J167" s="46"/>
      <c r="K167" s="46"/>
      <c r="L167" s="46"/>
      <c r="M167" s="46"/>
      <c r="N167" s="46"/>
      <c r="O167" s="46"/>
      <c r="P167" s="46"/>
      <c r="Q167" s="46"/>
    </row>
    <row r="168" spans="8:17" ht="15">
      <c r="H168" s="46"/>
      <c r="I168" s="46"/>
      <c r="J168" s="46"/>
      <c r="K168" s="46"/>
      <c r="L168" s="46"/>
      <c r="M168" s="46"/>
      <c r="N168" s="46"/>
      <c r="O168" s="46"/>
      <c r="P168" s="46"/>
      <c r="Q168" s="46"/>
    </row>
    <row r="169" spans="8:17" ht="15">
      <c r="H169" s="46"/>
      <c r="I169" s="46"/>
      <c r="J169" s="46"/>
      <c r="K169" s="46"/>
      <c r="L169" s="46"/>
      <c r="M169" s="46"/>
      <c r="N169" s="46"/>
      <c r="O169" s="46"/>
      <c r="P169" s="46"/>
      <c r="Q169" s="46"/>
    </row>
    <row r="170" spans="8:17" ht="15">
      <c r="H170" s="46"/>
      <c r="I170" s="46"/>
      <c r="J170" s="46"/>
      <c r="K170" s="46"/>
      <c r="L170" s="46"/>
      <c r="M170" s="46"/>
      <c r="N170" s="46"/>
      <c r="O170" s="46"/>
      <c r="P170" s="46"/>
      <c r="Q170" s="46"/>
    </row>
    <row r="171" spans="8:17" ht="15">
      <c r="H171" s="46"/>
      <c r="I171" s="46"/>
      <c r="J171" s="46"/>
      <c r="K171" s="46"/>
      <c r="L171" s="46"/>
      <c r="M171" s="46"/>
      <c r="N171" s="46"/>
      <c r="O171" s="46"/>
      <c r="P171" s="46"/>
      <c r="Q171" s="46"/>
    </row>
    <row r="172" spans="8:17" ht="15">
      <c r="H172" s="46"/>
      <c r="I172" s="46"/>
      <c r="J172" s="46"/>
      <c r="K172" s="46"/>
      <c r="L172" s="46"/>
      <c r="M172" s="46"/>
      <c r="N172" s="46"/>
      <c r="O172" s="46"/>
      <c r="P172" s="46"/>
      <c r="Q172" s="46"/>
    </row>
    <row r="173" spans="8:17" ht="15">
      <c r="H173" s="46"/>
      <c r="I173" s="46"/>
      <c r="J173" s="46"/>
      <c r="K173" s="46"/>
      <c r="L173" s="46"/>
      <c r="M173" s="46"/>
      <c r="N173" s="46"/>
      <c r="O173" s="46"/>
      <c r="P173" s="46"/>
      <c r="Q173" s="46"/>
    </row>
    <row r="174" spans="8:17" ht="15">
      <c r="H174" s="46"/>
      <c r="I174" s="46"/>
      <c r="J174" s="46"/>
      <c r="K174" s="46"/>
      <c r="L174" s="46"/>
      <c r="M174" s="46"/>
      <c r="N174" s="46"/>
      <c r="O174" s="46"/>
      <c r="P174" s="46"/>
      <c r="Q174" s="46"/>
    </row>
    <row r="175" spans="8:17" ht="15">
      <c r="H175" s="46"/>
      <c r="I175" s="46"/>
      <c r="J175" s="46"/>
      <c r="K175" s="46"/>
      <c r="L175" s="46"/>
      <c r="M175" s="46"/>
      <c r="N175" s="46"/>
      <c r="O175" s="46"/>
      <c r="P175" s="46"/>
      <c r="Q175" s="46"/>
    </row>
    <row r="176" spans="8:17" ht="15">
      <c r="H176" s="46"/>
      <c r="I176" s="46"/>
      <c r="J176" s="46"/>
      <c r="K176" s="46"/>
      <c r="L176" s="46"/>
      <c r="M176" s="46"/>
      <c r="N176" s="46"/>
      <c r="O176" s="46"/>
      <c r="P176" s="46"/>
      <c r="Q176" s="46"/>
    </row>
    <row r="177" spans="8:17" ht="15">
      <c r="H177" s="46"/>
      <c r="I177" s="46"/>
      <c r="J177" s="46"/>
      <c r="K177" s="46"/>
      <c r="L177" s="46"/>
      <c r="M177" s="46"/>
      <c r="N177" s="46"/>
      <c r="O177" s="46"/>
      <c r="P177" s="46"/>
      <c r="Q177" s="46"/>
    </row>
    <row r="178" spans="8:17" ht="15">
      <c r="H178" s="46"/>
      <c r="I178" s="46"/>
      <c r="J178" s="46"/>
      <c r="K178" s="46"/>
      <c r="L178" s="46"/>
      <c r="M178" s="46"/>
      <c r="N178" s="46"/>
      <c r="O178" s="46"/>
      <c r="P178" s="46"/>
      <c r="Q178" s="46"/>
    </row>
    <row r="179" spans="8:17" ht="15">
      <c r="H179" s="46"/>
      <c r="I179" s="46"/>
      <c r="J179" s="46"/>
      <c r="K179" s="46"/>
      <c r="L179" s="46"/>
      <c r="M179" s="46"/>
      <c r="N179" s="46"/>
      <c r="O179" s="46"/>
      <c r="P179" s="46"/>
      <c r="Q179" s="46"/>
    </row>
    <row r="180" spans="8:17" ht="15">
      <c r="H180" s="46"/>
      <c r="I180" s="46"/>
      <c r="J180" s="46"/>
      <c r="K180" s="46"/>
      <c r="L180" s="46"/>
      <c r="M180" s="46"/>
      <c r="N180" s="46"/>
      <c r="O180" s="46"/>
      <c r="P180" s="46"/>
      <c r="Q180" s="46"/>
    </row>
    <row r="181" spans="8:17" ht="15">
      <c r="H181" s="46"/>
      <c r="I181" s="46"/>
      <c r="J181" s="46"/>
      <c r="K181" s="46"/>
      <c r="L181" s="46"/>
      <c r="M181" s="46"/>
      <c r="N181" s="46"/>
      <c r="O181" s="46"/>
      <c r="P181" s="46"/>
      <c r="Q181" s="46"/>
    </row>
    <row r="182" spans="8:17" ht="15">
      <c r="H182" s="46"/>
      <c r="I182" s="46"/>
      <c r="J182" s="46"/>
      <c r="K182" s="46"/>
      <c r="L182" s="46"/>
      <c r="M182" s="46"/>
      <c r="N182" s="46"/>
      <c r="O182" s="46"/>
      <c r="P182" s="46"/>
      <c r="Q182" s="46"/>
    </row>
    <row r="183" spans="8:17" ht="15">
      <c r="H183" s="46"/>
      <c r="I183" s="46"/>
      <c r="J183" s="46"/>
      <c r="K183" s="46"/>
      <c r="L183" s="46"/>
      <c r="M183" s="46"/>
      <c r="N183" s="46"/>
      <c r="O183" s="46"/>
      <c r="P183" s="46"/>
      <c r="Q183" s="46"/>
    </row>
    <row r="184" spans="8:17" ht="15">
      <c r="H184" s="46"/>
      <c r="I184" s="46"/>
      <c r="J184" s="46"/>
      <c r="K184" s="46"/>
      <c r="L184" s="46"/>
      <c r="M184" s="46"/>
      <c r="N184" s="46"/>
      <c r="O184" s="46"/>
      <c r="P184" s="46"/>
      <c r="Q184" s="46"/>
    </row>
    <row r="185" spans="8:17" ht="15">
      <c r="H185" s="46"/>
      <c r="I185" s="46"/>
      <c r="J185" s="46"/>
      <c r="K185" s="46"/>
      <c r="L185" s="46"/>
      <c r="M185" s="46"/>
      <c r="N185" s="46"/>
      <c r="O185" s="46"/>
      <c r="P185" s="46"/>
      <c r="Q185" s="46"/>
    </row>
    <row r="186" spans="8:17" ht="15">
      <c r="H186" s="46"/>
      <c r="I186" s="46"/>
      <c r="J186" s="46"/>
      <c r="K186" s="46"/>
      <c r="L186" s="46"/>
      <c r="M186" s="46"/>
      <c r="N186" s="46"/>
      <c r="O186" s="46"/>
      <c r="P186" s="46"/>
      <c r="Q186" s="46"/>
    </row>
    <row r="187" spans="8:17" ht="15">
      <c r="H187" s="46"/>
      <c r="I187" s="46"/>
      <c r="J187" s="46"/>
      <c r="K187" s="46"/>
      <c r="L187" s="46"/>
      <c r="M187" s="46"/>
      <c r="N187" s="46"/>
      <c r="O187" s="46"/>
      <c r="P187" s="46"/>
      <c r="Q187" s="46"/>
    </row>
    <row r="188" spans="8:17" ht="15">
      <c r="H188" s="46"/>
      <c r="I188" s="46"/>
      <c r="J188" s="46"/>
      <c r="K188" s="46"/>
      <c r="L188" s="46"/>
      <c r="M188" s="46"/>
      <c r="N188" s="46"/>
      <c r="O188" s="46"/>
      <c r="P188" s="46"/>
      <c r="Q188" s="46"/>
    </row>
    <row r="189" spans="8:17" ht="15">
      <c r="H189" s="46"/>
      <c r="I189" s="46"/>
      <c r="J189" s="46"/>
      <c r="K189" s="46"/>
      <c r="L189" s="46"/>
      <c r="M189" s="46"/>
      <c r="N189" s="46"/>
      <c r="O189" s="46"/>
      <c r="P189" s="46"/>
      <c r="Q189" s="46"/>
    </row>
    <row r="190" spans="8:17" ht="15">
      <c r="H190" s="46"/>
      <c r="I190" s="46"/>
      <c r="J190" s="46"/>
      <c r="K190" s="46"/>
      <c r="L190" s="46"/>
      <c r="M190" s="46"/>
      <c r="N190" s="46"/>
      <c r="O190" s="46"/>
      <c r="P190" s="46"/>
      <c r="Q190" s="46"/>
    </row>
    <row r="191" spans="8:17" ht="15">
      <c r="H191" s="46"/>
      <c r="I191" s="46"/>
      <c r="J191" s="46"/>
      <c r="K191" s="46"/>
      <c r="L191" s="46"/>
      <c r="M191" s="46"/>
      <c r="N191" s="46"/>
      <c r="O191" s="46"/>
      <c r="P191" s="46"/>
      <c r="Q191" s="46"/>
    </row>
    <row r="192" spans="8:17" ht="15">
      <c r="H192" s="46"/>
      <c r="I192" s="46"/>
      <c r="J192" s="46"/>
      <c r="K192" s="46"/>
      <c r="L192" s="46"/>
      <c r="M192" s="46"/>
      <c r="N192" s="46"/>
      <c r="O192" s="46"/>
      <c r="P192" s="46"/>
      <c r="Q192" s="46"/>
    </row>
    <row r="193" spans="8:17" ht="15">
      <c r="H193" s="46"/>
      <c r="I193" s="46"/>
      <c r="J193" s="46"/>
      <c r="K193" s="46"/>
      <c r="L193" s="46"/>
      <c r="M193" s="46"/>
      <c r="N193" s="46"/>
      <c r="O193" s="46"/>
      <c r="P193" s="46"/>
      <c r="Q193" s="46"/>
    </row>
    <row r="194" spans="8:17" ht="15">
      <c r="H194" s="46"/>
      <c r="I194" s="46"/>
      <c r="J194" s="46"/>
      <c r="K194" s="46"/>
      <c r="L194" s="46"/>
      <c r="M194" s="46"/>
      <c r="N194" s="46"/>
      <c r="O194" s="46"/>
      <c r="P194" s="46"/>
      <c r="Q194" s="46"/>
    </row>
    <row r="195" spans="8:17" ht="15">
      <c r="H195" s="46"/>
      <c r="I195" s="46"/>
      <c r="J195" s="46"/>
      <c r="K195" s="46"/>
      <c r="L195" s="46"/>
      <c r="M195" s="46"/>
      <c r="N195" s="46"/>
      <c r="O195" s="46"/>
      <c r="P195" s="46"/>
      <c r="Q195" s="46"/>
    </row>
    <row r="196" spans="8:17" ht="15">
      <c r="H196" s="46"/>
      <c r="I196" s="46"/>
      <c r="J196" s="46"/>
      <c r="K196" s="46"/>
      <c r="L196" s="46"/>
      <c r="M196" s="46"/>
      <c r="N196" s="46"/>
      <c r="O196" s="46"/>
      <c r="P196" s="46"/>
      <c r="Q196" s="46"/>
    </row>
    <row r="197" spans="8:17" ht="15">
      <c r="H197" s="46"/>
      <c r="I197" s="46"/>
      <c r="J197" s="46"/>
      <c r="K197" s="46"/>
      <c r="L197" s="46"/>
      <c r="M197" s="46"/>
      <c r="N197" s="46"/>
      <c r="O197" s="46"/>
      <c r="P197" s="46"/>
      <c r="Q197" s="46"/>
    </row>
    <row r="198" spans="8:17" ht="15">
      <c r="H198" s="46"/>
      <c r="I198" s="46"/>
      <c r="J198" s="46"/>
      <c r="K198" s="46"/>
      <c r="L198" s="46"/>
      <c r="M198" s="46"/>
      <c r="N198" s="46"/>
      <c r="O198" s="46"/>
      <c r="P198" s="46"/>
      <c r="Q198" s="46"/>
    </row>
    <row r="199" spans="8:17" ht="15">
      <c r="H199" s="46"/>
      <c r="I199" s="46"/>
      <c r="J199" s="46"/>
      <c r="K199" s="46"/>
      <c r="L199" s="46"/>
      <c r="M199" s="46"/>
      <c r="N199" s="46"/>
      <c r="O199" s="46"/>
      <c r="P199" s="46"/>
      <c r="Q199" s="46"/>
    </row>
    <row r="200" spans="8:17" ht="15">
      <c r="H200" s="46"/>
      <c r="I200" s="46"/>
      <c r="J200" s="46"/>
      <c r="K200" s="46"/>
      <c r="L200" s="46"/>
      <c r="M200" s="46"/>
      <c r="N200" s="46"/>
      <c r="O200" s="46"/>
      <c r="P200" s="46"/>
      <c r="Q200" s="46"/>
    </row>
    <row r="201" spans="8:17" ht="15">
      <c r="H201" s="46"/>
      <c r="I201" s="46"/>
      <c r="J201" s="46"/>
      <c r="K201" s="46"/>
      <c r="L201" s="46"/>
      <c r="M201" s="46"/>
      <c r="N201" s="46"/>
      <c r="O201" s="46"/>
      <c r="P201" s="46"/>
      <c r="Q201" s="46"/>
    </row>
    <row r="202" spans="8:17" ht="15">
      <c r="H202" s="46"/>
      <c r="I202" s="46"/>
      <c r="J202" s="46"/>
      <c r="K202" s="46"/>
      <c r="L202" s="46"/>
      <c r="M202" s="46"/>
      <c r="N202" s="46"/>
      <c r="O202" s="46"/>
      <c r="P202" s="46"/>
      <c r="Q202" s="46"/>
    </row>
    <row r="203" spans="8:17" ht="15">
      <c r="H203" s="46"/>
      <c r="I203" s="46"/>
      <c r="J203" s="46"/>
      <c r="K203" s="46"/>
      <c r="L203" s="46"/>
      <c r="M203" s="46"/>
      <c r="N203" s="46"/>
      <c r="O203" s="46"/>
      <c r="P203" s="46"/>
      <c r="Q203" s="46"/>
    </row>
    <row r="204" spans="8:17" ht="15">
      <c r="H204" s="46"/>
      <c r="I204" s="46"/>
      <c r="J204" s="46"/>
      <c r="K204" s="46"/>
      <c r="L204" s="46"/>
      <c r="M204" s="46"/>
      <c r="N204" s="46"/>
      <c r="O204" s="46"/>
      <c r="P204" s="46"/>
      <c r="Q204" s="46"/>
    </row>
    <row r="205" spans="8:17" ht="15">
      <c r="H205" s="46"/>
      <c r="I205" s="46"/>
      <c r="J205" s="46"/>
      <c r="K205" s="46"/>
      <c r="L205" s="46"/>
      <c r="M205" s="46"/>
      <c r="N205" s="46"/>
      <c r="O205" s="46"/>
      <c r="P205" s="46"/>
      <c r="Q205" s="46"/>
    </row>
    <row r="206" spans="8:17" ht="15">
      <c r="H206" s="46"/>
      <c r="I206" s="46"/>
      <c r="J206" s="46"/>
      <c r="K206" s="46"/>
      <c r="L206" s="46"/>
      <c r="M206" s="46"/>
      <c r="N206" s="46"/>
      <c r="O206" s="46"/>
      <c r="P206" s="46"/>
      <c r="Q206" s="46"/>
    </row>
    <row r="207" spans="8:17" ht="15">
      <c r="H207" s="46"/>
      <c r="I207" s="46"/>
      <c r="J207" s="46"/>
      <c r="K207" s="46"/>
      <c r="L207" s="46"/>
      <c r="M207" s="46"/>
      <c r="N207" s="46"/>
      <c r="O207" s="46"/>
      <c r="P207" s="46"/>
      <c r="Q207" s="46"/>
    </row>
    <row r="208" spans="8:17" ht="15">
      <c r="H208" s="46"/>
      <c r="I208" s="46"/>
      <c r="J208" s="46"/>
      <c r="K208" s="46"/>
      <c r="L208" s="46"/>
      <c r="M208" s="46"/>
      <c r="N208" s="46"/>
      <c r="O208" s="46"/>
      <c r="P208" s="46"/>
      <c r="Q208" s="46"/>
    </row>
    <row r="209" spans="8:17" ht="15">
      <c r="H209" s="46"/>
      <c r="I209" s="46"/>
      <c r="J209" s="46"/>
      <c r="K209" s="46"/>
      <c r="L209" s="46"/>
      <c r="M209" s="46"/>
      <c r="N209" s="46"/>
      <c r="O209" s="46"/>
      <c r="P209" s="46"/>
      <c r="Q209" s="46"/>
    </row>
    <row r="210" spans="8:17" ht="15">
      <c r="H210" s="46"/>
      <c r="I210" s="46"/>
      <c r="J210" s="46"/>
      <c r="K210" s="46"/>
      <c r="L210" s="46"/>
      <c r="M210" s="46"/>
      <c r="N210" s="46"/>
      <c r="O210" s="46"/>
      <c r="P210" s="46"/>
      <c r="Q210" s="46"/>
    </row>
    <row r="211" spans="8:17" ht="15">
      <c r="H211" s="46"/>
      <c r="I211" s="46"/>
      <c r="J211" s="46"/>
      <c r="K211" s="46"/>
      <c r="L211" s="46"/>
      <c r="M211" s="46"/>
      <c r="N211" s="46"/>
      <c r="O211" s="46"/>
      <c r="P211" s="46"/>
      <c r="Q211" s="46"/>
    </row>
    <row r="212" spans="8:17" ht="15">
      <c r="H212" s="46"/>
      <c r="I212" s="46"/>
      <c r="J212" s="46"/>
      <c r="K212" s="46"/>
      <c r="L212" s="46"/>
      <c r="M212" s="46"/>
      <c r="N212" s="46"/>
      <c r="O212" s="46"/>
      <c r="P212" s="46"/>
      <c r="Q212" s="46"/>
    </row>
    <row r="213" spans="8:17" ht="15">
      <c r="H213" s="46"/>
      <c r="I213" s="46"/>
      <c r="J213" s="46"/>
      <c r="K213" s="46"/>
      <c r="L213" s="46"/>
      <c r="M213" s="46"/>
      <c r="N213" s="46"/>
      <c r="O213" s="46"/>
      <c r="P213" s="46"/>
      <c r="Q213" s="46"/>
    </row>
    <row r="214" spans="8:17" ht="15">
      <c r="H214" s="46"/>
      <c r="I214" s="46"/>
      <c r="J214" s="46"/>
      <c r="K214" s="46"/>
      <c r="L214" s="46"/>
      <c r="M214" s="46"/>
      <c r="N214" s="46"/>
      <c r="O214" s="46"/>
      <c r="P214" s="46"/>
      <c r="Q214" s="46"/>
    </row>
    <row r="215" spans="8:17" ht="15">
      <c r="H215" s="46"/>
      <c r="I215" s="46"/>
      <c r="J215" s="46"/>
      <c r="K215" s="46"/>
      <c r="L215" s="46"/>
      <c r="M215" s="46"/>
      <c r="N215" s="46"/>
      <c r="O215" s="46"/>
      <c r="P215" s="46"/>
      <c r="Q215" s="46"/>
    </row>
    <row r="216" spans="8:17" ht="15">
      <c r="H216" s="46"/>
      <c r="I216" s="46"/>
      <c r="J216" s="46"/>
      <c r="K216" s="46"/>
      <c r="L216" s="46"/>
      <c r="M216" s="46"/>
      <c r="N216" s="46"/>
      <c r="O216" s="46"/>
      <c r="P216" s="46"/>
      <c r="Q216" s="46"/>
    </row>
    <row r="217" spans="8:17" ht="15">
      <c r="H217" s="46"/>
      <c r="I217" s="46"/>
      <c r="J217" s="46"/>
      <c r="K217" s="46"/>
      <c r="L217" s="46"/>
      <c r="M217" s="46"/>
      <c r="N217" s="46"/>
      <c r="O217" s="46"/>
      <c r="P217" s="46"/>
      <c r="Q217" s="46"/>
    </row>
    <row r="218" spans="8:17" ht="15">
      <c r="H218" s="46"/>
      <c r="I218" s="46"/>
      <c r="J218" s="46"/>
      <c r="K218" s="46"/>
      <c r="L218" s="46"/>
      <c r="M218" s="46"/>
      <c r="N218" s="46"/>
      <c r="O218" s="46"/>
      <c r="P218" s="46"/>
      <c r="Q218" s="46"/>
    </row>
    <row r="219" spans="8:17" ht="15">
      <c r="H219" s="46"/>
      <c r="I219" s="46"/>
      <c r="J219" s="46"/>
      <c r="K219" s="46"/>
      <c r="L219" s="46"/>
      <c r="M219" s="46"/>
      <c r="N219" s="46"/>
      <c r="O219" s="46"/>
      <c r="P219" s="46"/>
      <c r="Q219" s="46"/>
    </row>
    <row r="220" spans="8:17" ht="15">
      <c r="H220" s="46"/>
      <c r="I220" s="46"/>
      <c r="J220" s="46"/>
      <c r="K220" s="46"/>
      <c r="L220" s="46"/>
      <c r="M220" s="46"/>
      <c r="N220" s="46"/>
      <c r="O220" s="46"/>
      <c r="P220" s="46"/>
      <c r="Q220" s="46"/>
    </row>
    <row r="221" spans="8:17" ht="15">
      <c r="H221" s="46"/>
      <c r="I221" s="46"/>
      <c r="J221" s="46"/>
      <c r="K221" s="46"/>
      <c r="L221" s="46"/>
      <c r="M221" s="46"/>
      <c r="N221" s="46"/>
      <c r="O221" s="46"/>
      <c r="P221" s="46"/>
      <c r="Q221" s="46"/>
    </row>
    <row r="222" spans="8:17" ht="15">
      <c r="H222" s="46"/>
      <c r="I222" s="46"/>
      <c r="J222" s="46"/>
      <c r="K222" s="46"/>
      <c r="L222" s="46"/>
      <c r="M222" s="46"/>
      <c r="N222" s="46"/>
      <c r="O222" s="46"/>
      <c r="P222" s="46"/>
      <c r="Q222" s="46"/>
    </row>
    <row r="223" spans="8:17" ht="15">
      <c r="H223" s="46"/>
      <c r="I223" s="46"/>
      <c r="J223" s="46"/>
      <c r="K223" s="46"/>
      <c r="L223" s="46"/>
      <c r="M223" s="46"/>
      <c r="N223" s="46"/>
      <c r="O223" s="46"/>
      <c r="P223" s="46"/>
      <c r="Q223" s="46"/>
    </row>
    <row r="224" spans="8:17" ht="15">
      <c r="H224" s="46"/>
      <c r="I224" s="46"/>
      <c r="J224" s="46"/>
      <c r="K224" s="46"/>
      <c r="L224" s="46"/>
      <c r="M224" s="46"/>
      <c r="N224" s="46"/>
      <c r="O224" s="46"/>
      <c r="P224" s="46"/>
      <c r="Q224" s="46"/>
    </row>
    <row r="225" spans="8:17" ht="15">
      <c r="H225" s="46"/>
      <c r="I225" s="46"/>
      <c r="J225" s="46"/>
      <c r="K225" s="46"/>
      <c r="L225" s="46"/>
      <c r="M225" s="46"/>
      <c r="N225" s="46"/>
      <c r="O225" s="46"/>
      <c r="P225" s="46"/>
      <c r="Q225" s="46"/>
    </row>
    <row r="226" spans="8:17" ht="15">
      <c r="H226" s="46"/>
      <c r="I226" s="46"/>
      <c r="J226" s="46"/>
      <c r="K226" s="46"/>
      <c r="L226" s="46"/>
      <c r="M226" s="46"/>
      <c r="N226" s="46"/>
      <c r="O226" s="46"/>
      <c r="P226" s="46"/>
      <c r="Q226" s="46"/>
    </row>
    <row r="227" spans="8:17" ht="15">
      <c r="H227" s="46"/>
      <c r="I227" s="46"/>
      <c r="J227" s="46"/>
      <c r="K227" s="46"/>
      <c r="L227" s="46"/>
      <c r="M227" s="46"/>
      <c r="N227" s="46"/>
      <c r="O227" s="46"/>
      <c r="P227" s="46"/>
      <c r="Q227" s="46"/>
    </row>
    <row r="228" spans="8:17" ht="15">
      <c r="H228" s="46"/>
      <c r="I228" s="46"/>
      <c r="J228" s="46"/>
      <c r="K228" s="46"/>
      <c r="L228" s="46"/>
      <c r="M228" s="46"/>
      <c r="N228" s="46"/>
      <c r="O228" s="46"/>
      <c r="P228" s="46"/>
      <c r="Q228" s="46"/>
    </row>
    <row r="229" spans="8:17" ht="15">
      <c r="H229" s="46"/>
      <c r="I229" s="46"/>
      <c r="J229" s="46"/>
      <c r="K229" s="46"/>
      <c r="L229" s="46"/>
      <c r="M229" s="46"/>
      <c r="N229" s="46"/>
      <c r="O229" s="46"/>
      <c r="P229" s="46"/>
      <c r="Q229" s="46"/>
    </row>
    <row r="230" spans="8:17" ht="15">
      <c r="H230" s="46"/>
      <c r="I230" s="46"/>
      <c r="J230" s="46"/>
      <c r="K230" s="46"/>
      <c r="L230" s="46"/>
      <c r="M230" s="46"/>
      <c r="N230" s="46"/>
      <c r="O230" s="46"/>
      <c r="P230" s="46"/>
      <c r="Q230" s="46"/>
    </row>
    <row r="231" spans="8:17" ht="15">
      <c r="H231" s="46"/>
      <c r="I231" s="46"/>
      <c r="J231" s="46"/>
      <c r="K231" s="46"/>
      <c r="L231" s="46"/>
      <c r="M231" s="46"/>
      <c r="N231" s="46"/>
      <c r="O231" s="46"/>
      <c r="P231" s="46"/>
      <c r="Q231" s="46"/>
    </row>
    <row r="232" spans="8:17" ht="15">
      <c r="H232" s="46"/>
      <c r="I232" s="46"/>
      <c r="J232" s="46"/>
      <c r="K232" s="46"/>
      <c r="L232" s="46"/>
      <c r="M232" s="46"/>
      <c r="N232" s="46"/>
      <c r="O232" s="46"/>
      <c r="P232" s="46"/>
      <c r="Q232" s="46"/>
    </row>
    <row r="233" spans="8:17" ht="15">
      <c r="H233" s="46"/>
      <c r="I233" s="46"/>
      <c r="J233" s="46"/>
      <c r="K233" s="46"/>
      <c r="L233" s="46"/>
      <c r="M233" s="46"/>
      <c r="N233" s="46"/>
      <c r="O233" s="46"/>
      <c r="P233" s="46"/>
      <c r="Q233" s="46"/>
    </row>
    <row r="234" spans="8:17" ht="15">
      <c r="H234" s="46"/>
      <c r="I234" s="46"/>
      <c r="J234" s="46"/>
      <c r="K234" s="46"/>
      <c r="L234" s="46"/>
      <c r="M234" s="46"/>
      <c r="N234" s="46"/>
      <c r="O234" s="46"/>
      <c r="P234" s="46"/>
      <c r="Q234" s="46"/>
    </row>
    <row r="235" spans="8:17" ht="15">
      <c r="H235" s="46"/>
      <c r="I235" s="46"/>
      <c r="J235" s="46"/>
      <c r="K235" s="46"/>
      <c r="L235" s="46"/>
      <c r="M235" s="46"/>
      <c r="N235" s="46"/>
      <c r="O235" s="46"/>
      <c r="P235" s="46"/>
      <c r="Q235" s="46"/>
    </row>
    <row r="236" spans="8:17" ht="15">
      <c r="H236" s="46"/>
      <c r="I236" s="46"/>
      <c r="J236" s="46"/>
      <c r="K236" s="46"/>
      <c r="L236" s="46"/>
      <c r="M236" s="46"/>
      <c r="N236" s="46"/>
      <c r="O236" s="46"/>
      <c r="P236" s="46"/>
      <c r="Q236" s="46"/>
    </row>
    <row r="237" spans="8:17" ht="15">
      <c r="H237" s="46"/>
      <c r="I237" s="46"/>
      <c r="J237" s="46"/>
      <c r="K237" s="46"/>
      <c r="L237" s="46"/>
      <c r="M237" s="46"/>
      <c r="N237" s="46"/>
      <c r="O237" s="46"/>
      <c r="P237" s="46"/>
      <c r="Q237" s="46"/>
    </row>
    <row r="238" spans="8:17" ht="15">
      <c r="H238" s="46"/>
      <c r="I238" s="46"/>
      <c r="J238" s="46"/>
      <c r="K238" s="46"/>
      <c r="L238" s="46"/>
      <c r="M238" s="46"/>
      <c r="N238" s="46"/>
      <c r="O238" s="46"/>
      <c r="P238" s="46"/>
      <c r="Q238" s="46"/>
    </row>
    <row r="239" spans="8:17" ht="15">
      <c r="H239" s="46"/>
      <c r="I239" s="46"/>
      <c r="J239" s="46"/>
      <c r="K239" s="46"/>
      <c r="L239" s="46"/>
      <c r="M239" s="46"/>
      <c r="N239" s="46"/>
      <c r="O239" s="46"/>
      <c r="P239" s="46"/>
      <c r="Q239" s="46"/>
    </row>
    <row r="240" spans="8:17" ht="15">
      <c r="H240" s="46"/>
      <c r="I240" s="46"/>
      <c r="J240" s="46"/>
      <c r="K240" s="46"/>
      <c r="L240" s="46"/>
      <c r="M240" s="46"/>
      <c r="N240" s="46"/>
      <c r="O240" s="46"/>
      <c r="P240" s="46"/>
      <c r="Q240" s="46"/>
    </row>
    <row r="241" spans="8:17" ht="15">
      <c r="H241" s="46"/>
      <c r="I241" s="46"/>
      <c r="J241" s="46"/>
      <c r="K241" s="46"/>
      <c r="L241" s="46"/>
      <c r="M241" s="46"/>
      <c r="N241" s="46"/>
      <c r="O241" s="46"/>
      <c r="P241" s="46"/>
      <c r="Q241" s="46"/>
    </row>
    <row r="242" spans="8:17" ht="15">
      <c r="H242" s="46"/>
      <c r="I242" s="46"/>
      <c r="J242" s="46"/>
      <c r="K242" s="46"/>
      <c r="L242" s="46"/>
      <c r="M242" s="46"/>
      <c r="N242" s="46"/>
      <c r="O242" s="46"/>
      <c r="P242" s="46"/>
      <c r="Q242" s="46"/>
    </row>
    <row r="243" spans="8:17" ht="15">
      <c r="H243" s="46"/>
      <c r="I243" s="46"/>
      <c r="J243" s="46"/>
      <c r="K243" s="46"/>
      <c r="L243" s="46"/>
      <c r="M243" s="46"/>
      <c r="N243" s="46"/>
      <c r="O243" s="46"/>
      <c r="P243" s="46"/>
      <c r="Q243" s="46"/>
    </row>
    <row r="244" spans="8:17" ht="15">
      <c r="H244" s="46"/>
      <c r="I244" s="46"/>
      <c r="J244" s="46"/>
      <c r="K244" s="46"/>
      <c r="L244" s="46"/>
      <c r="M244" s="46"/>
      <c r="N244" s="46"/>
      <c r="O244" s="46"/>
      <c r="P244" s="46"/>
      <c r="Q244" s="46"/>
    </row>
    <row r="245" spans="8:17" ht="15">
      <c r="H245" s="46"/>
      <c r="I245" s="46"/>
      <c r="J245" s="46"/>
      <c r="K245" s="46"/>
      <c r="L245" s="46"/>
      <c r="M245" s="46"/>
      <c r="N245" s="46"/>
      <c r="O245" s="46"/>
      <c r="P245" s="46"/>
      <c r="Q245" s="46"/>
    </row>
    <row r="246" spans="8:17" ht="15">
      <c r="H246" s="46"/>
      <c r="I246" s="46"/>
      <c r="J246" s="46"/>
      <c r="K246" s="46"/>
      <c r="L246" s="46"/>
      <c r="M246" s="46"/>
      <c r="N246" s="46"/>
      <c r="O246" s="46"/>
      <c r="P246" s="46"/>
      <c r="Q246" s="46"/>
    </row>
    <row r="247" spans="8:17" ht="15">
      <c r="H247" s="46"/>
      <c r="I247" s="46"/>
      <c r="J247" s="46"/>
      <c r="K247" s="46"/>
      <c r="L247" s="46"/>
      <c r="M247" s="46"/>
      <c r="N247" s="46"/>
      <c r="O247" s="46"/>
      <c r="P247" s="46"/>
      <c r="Q247" s="46"/>
    </row>
    <row r="248" spans="8:17" ht="15">
      <c r="H248" s="46"/>
      <c r="I248" s="46"/>
      <c r="J248" s="46"/>
      <c r="K248" s="46"/>
      <c r="L248" s="46"/>
      <c r="M248" s="46"/>
      <c r="N248" s="46"/>
      <c r="O248" s="46"/>
      <c r="P248" s="46"/>
      <c r="Q248" s="46"/>
    </row>
    <row r="249" spans="8:17" ht="15">
      <c r="H249" s="46"/>
      <c r="I249" s="46"/>
      <c r="J249" s="46"/>
      <c r="K249" s="46"/>
      <c r="L249" s="46"/>
      <c r="M249" s="46"/>
      <c r="N249" s="46"/>
      <c r="O249" s="46"/>
      <c r="P249" s="46"/>
      <c r="Q249" s="46"/>
    </row>
    <row r="250" spans="8:17" ht="15">
      <c r="H250" s="46"/>
      <c r="I250" s="46"/>
      <c r="J250" s="46"/>
      <c r="K250" s="46"/>
      <c r="L250" s="46"/>
      <c r="M250" s="46"/>
      <c r="N250" s="46"/>
      <c r="O250" s="46"/>
      <c r="P250" s="46"/>
      <c r="Q250" s="46"/>
    </row>
    <row r="251" spans="8:17" ht="15">
      <c r="H251" s="46"/>
      <c r="I251" s="46"/>
      <c r="J251" s="46"/>
      <c r="K251" s="46"/>
      <c r="L251" s="46"/>
      <c r="M251" s="46"/>
      <c r="N251" s="46"/>
      <c r="O251" s="46"/>
      <c r="P251" s="46"/>
      <c r="Q251" s="46"/>
    </row>
    <row r="252" spans="8:17" ht="15">
      <c r="H252" s="46"/>
      <c r="I252" s="46"/>
      <c r="J252" s="46"/>
      <c r="K252" s="46"/>
      <c r="L252" s="46"/>
      <c r="M252" s="46"/>
      <c r="N252" s="46"/>
      <c r="O252" s="46"/>
      <c r="P252" s="46"/>
      <c r="Q252" s="46"/>
    </row>
    <row r="253" spans="8:17" ht="15">
      <c r="H253" s="46"/>
      <c r="I253" s="46"/>
      <c r="J253" s="46"/>
      <c r="K253" s="46"/>
      <c r="L253" s="46"/>
      <c r="M253" s="46"/>
      <c r="N253" s="46"/>
      <c r="O253" s="46"/>
      <c r="P253" s="46"/>
      <c r="Q253" s="46"/>
    </row>
    <row r="254" spans="8:17" ht="15">
      <c r="H254" s="46"/>
      <c r="I254" s="46"/>
      <c r="J254" s="46"/>
      <c r="K254" s="46"/>
      <c r="L254" s="46"/>
      <c r="M254" s="46"/>
      <c r="N254" s="46"/>
      <c r="O254" s="46"/>
      <c r="P254" s="46"/>
      <c r="Q254" s="46"/>
    </row>
    <row r="255" spans="8:17" ht="15">
      <c r="H255" s="46"/>
      <c r="I255" s="46"/>
      <c r="J255" s="46"/>
      <c r="K255" s="46"/>
      <c r="L255" s="46"/>
      <c r="M255" s="46"/>
      <c r="N255" s="46"/>
      <c r="O255" s="46"/>
      <c r="P255" s="46"/>
      <c r="Q255" s="46"/>
    </row>
    <row r="256" spans="8:17" ht="15">
      <c r="H256" s="46"/>
      <c r="I256" s="46"/>
      <c r="J256" s="46"/>
      <c r="K256" s="46"/>
      <c r="L256" s="46"/>
      <c r="M256" s="46"/>
      <c r="N256" s="46"/>
      <c r="O256" s="46"/>
      <c r="P256" s="46"/>
      <c r="Q256" s="46"/>
    </row>
    <row r="257" spans="8:17" ht="15">
      <c r="H257" s="46"/>
      <c r="I257" s="46"/>
      <c r="J257" s="46"/>
      <c r="K257" s="46"/>
      <c r="L257" s="46"/>
      <c r="M257" s="46"/>
      <c r="N257" s="46"/>
      <c r="O257" s="46"/>
      <c r="P257" s="46"/>
      <c r="Q257" s="46"/>
    </row>
    <row r="258" spans="8:17" ht="15">
      <c r="H258" s="46"/>
      <c r="I258" s="46"/>
      <c r="J258" s="46"/>
      <c r="K258" s="46"/>
      <c r="L258" s="46"/>
      <c r="M258" s="46"/>
      <c r="N258" s="46"/>
      <c r="O258" s="46"/>
      <c r="P258" s="46"/>
      <c r="Q258" s="46"/>
    </row>
    <row r="259" spans="8:17" ht="15">
      <c r="H259" s="46"/>
      <c r="I259" s="46"/>
      <c r="J259" s="46"/>
      <c r="K259" s="46"/>
      <c r="L259" s="46"/>
      <c r="M259" s="46"/>
      <c r="N259" s="46"/>
      <c r="O259" s="46"/>
      <c r="P259" s="46"/>
      <c r="Q259" s="46"/>
    </row>
    <row r="260" spans="8:17" ht="15">
      <c r="H260" s="46"/>
      <c r="I260" s="46"/>
      <c r="J260" s="46"/>
      <c r="K260" s="46"/>
      <c r="L260" s="46"/>
      <c r="M260" s="46"/>
      <c r="N260" s="46"/>
      <c r="O260" s="46"/>
      <c r="P260" s="46"/>
      <c r="Q260" s="46"/>
    </row>
    <row r="261" spans="8:17" ht="15">
      <c r="H261" s="46"/>
      <c r="I261" s="46"/>
      <c r="J261" s="46"/>
      <c r="K261" s="46"/>
      <c r="L261" s="46"/>
      <c r="M261" s="46"/>
      <c r="N261" s="46"/>
      <c r="O261" s="46"/>
      <c r="P261" s="46"/>
      <c r="Q261" s="46"/>
    </row>
    <row r="262" spans="8:17" ht="15">
      <c r="H262" s="46"/>
      <c r="I262" s="46"/>
      <c r="J262" s="46"/>
      <c r="K262" s="46"/>
      <c r="L262" s="46"/>
      <c r="M262" s="46"/>
      <c r="N262" s="46"/>
      <c r="O262" s="46"/>
      <c r="P262" s="46"/>
      <c r="Q262" s="46"/>
    </row>
    <row r="263" spans="8:17" ht="15">
      <c r="H263" s="46"/>
      <c r="I263" s="46"/>
      <c r="J263" s="46"/>
      <c r="K263" s="46"/>
      <c r="L263" s="46"/>
      <c r="M263" s="46"/>
      <c r="N263" s="46"/>
      <c r="O263" s="46"/>
      <c r="P263" s="46"/>
      <c r="Q263" s="46"/>
    </row>
    <row r="264" spans="8:17" ht="15">
      <c r="H264" s="46"/>
      <c r="I264" s="46"/>
      <c r="J264" s="46"/>
      <c r="K264" s="46"/>
      <c r="L264" s="46"/>
      <c r="M264" s="46"/>
      <c r="N264" s="46"/>
      <c r="O264" s="46"/>
      <c r="P264" s="46"/>
      <c r="Q264" s="46"/>
    </row>
    <row r="265" spans="8:17" ht="15">
      <c r="H265" s="46"/>
      <c r="I265" s="46"/>
      <c r="J265" s="46"/>
      <c r="K265" s="46"/>
      <c r="L265" s="46"/>
      <c r="M265" s="46"/>
      <c r="N265" s="46"/>
      <c r="O265" s="46"/>
      <c r="P265" s="46"/>
      <c r="Q265" s="46"/>
    </row>
    <row r="266" spans="8:17" ht="15">
      <c r="H266" s="46"/>
      <c r="I266" s="46"/>
      <c r="J266" s="46"/>
      <c r="K266" s="46"/>
      <c r="L266" s="46"/>
      <c r="M266" s="46"/>
      <c r="N266" s="46"/>
      <c r="O266" s="46"/>
      <c r="P266" s="46"/>
      <c r="Q266" s="46"/>
    </row>
    <row r="267" spans="8:17" ht="15">
      <c r="H267" s="46"/>
      <c r="I267" s="46"/>
      <c r="J267" s="46"/>
      <c r="K267" s="46"/>
      <c r="L267" s="46"/>
      <c r="M267" s="46"/>
      <c r="N267" s="46"/>
      <c r="O267" s="46"/>
      <c r="P267" s="46"/>
      <c r="Q267" s="46"/>
    </row>
    <row r="268" spans="8:17" ht="15">
      <c r="H268" s="46"/>
      <c r="I268" s="46"/>
      <c r="J268" s="46"/>
      <c r="K268" s="46"/>
      <c r="L268" s="46"/>
      <c r="M268" s="46"/>
      <c r="N268" s="46"/>
      <c r="O268" s="46"/>
      <c r="P268" s="46"/>
      <c r="Q268" s="46"/>
    </row>
    <row r="269" spans="8:17" ht="15">
      <c r="H269" s="46"/>
      <c r="I269" s="46"/>
      <c r="J269" s="46"/>
      <c r="K269" s="46"/>
      <c r="L269" s="46"/>
      <c r="M269" s="46"/>
      <c r="N269" s="46"/>
      <c r="O269" s="46"/>
      <c r="P269" s="46"/>
      <c r="Q269" s="46"/>
    </row>
    <row r="270" spans="8:17" ht="15">
      <c r="H270" s="46"/>
      <c r="I270" s="46"/>
      <c r="J270" s="46"/>
      <c r="K270" s="46"/>
      <c r="L270" s="46"/>
      <c r="M270" s="46"/>
      <c r="N270" s="46"/>
      <c r="O270" s="46"/>
      <c r="P270" s="46"/>
      <c r="Q270" s="46"/>
    </row>
    <row r="271" spans="8:17" ht="15">
      <c r="H271" s="46"/>
      <c r="I271" s="46"/>
      <c r="J271" s="46"/>
      <c r="K271" s="46"/>
      <c r="L271" s="46"/>
      <c r="M271" s="46"/>
      <c r="N271" s="46"/>
      <c r="O271" s="46"/>
      <c r="P271" s="46"/>
      <c r="Q271" s="46"/>
    </row>
    <row r="272" spans="8:17" ht="15">
      <c r="H272" s="46"/>
      <c r="I272" s="46"/>
      <c r="J272" s="46"/>
      <c r="K272" s="46"/>
      <c r="L272" s="46"/>
      <c r="M272" s="46"/>
      <c r="N272" s="46"/>
      <c r="O272" s="46"/>
      <c r="P272" s="46"/>
      <c r="Q272" s="46"/>
    </row>
    <row r="273" spans="8:17" ht="15">
      <c r="H273" s="46"/>
      <c r="I273" s="46"/>
      <c r="J273" s="46"/>
      <c r="K273" s="46"/>
      <c r="L273" s="46"/>
      <c r="M273" s="46"/>
      <c r="N273" s="46"/>
      <c r="O273" s="46"/>
      <c r="P273" s="46"/>
      <c r="Q273" s="46"/>
    </row>
    <row r="274" spans="8:17" ht="15">
      <c r="H274" s="46"/>
      <c r="I274" s="46"/>
      <c r="J274" s="46"/>
      <c r="K274" s="46"/>
      <c r="L274" s="46"/>
      <c r="M274" s="46"/>
      <c r="N274" s="46"/>
      <c r="O274" s="46"/>
      <c r="P274" s="46"/>
      <c r="Q274" s="46"/>
    </row>
    <row r="275" spans="8:17" ht="15">
      <c r="H275" s="46"/>
      <c r="I275" s="46"/>
      <c r="J275" s="46"/>
      <c r="K275" s="46"/>
      <c r="L275" s="46"/>
      <c r="M275" s="46"/>
      <c r="N275" s="46"/>
      <c r="O275" s="46"/>
      <c r="P275" s="46"/>
      <c r="Q275" s="46"/>
    </row>
    <row r="276" spans="8:17" ht="15">
      <c r="H276" s="46"/>
      <c r="I276" s="46"/>
      <c r="J276" s="46"/>
      <c r="K276" s="46"/>
      <c r="L276" s="46"/>
      <c r="M276" s="46"/>
      <c r="N276" s="46"/>
      <c r="O276" s="46"/>
      <c r="P276" s="46"/>
      <c r="Q276" s="46"/>
    </row>
    <row r="277" spans="8:17" ht="15">
      <c r="H277" s="46"/>
      <c r="I277" s="46"/>
      <c r="J277" s="46"/>
      <c r="K277" s="46"/>
      <c r="L277" s="46"/>
      <c r="M277" s="46"/>
      <c r="N277" s="46"/>
      <c r="O277" s="46"/>
      <c r="P277" s="46"/>
      <c r="Q277" s="46"/>
    </row>
    <row r="278" spans="8:17" ht="15">
      <c r="H278" s="46"/>
      <c r="I278" s="46"/>
      <c r="J278" s="46"/>
      <c r="K278" s="46"/>
      <c r="L278" s="46"/>
      <c r="M278" s="46"/>
      <c r="N278" s="46"/>
      <c r="O278" s="46"/>
      <c r="P278" s="46"/>
      <c r="Q278" s="46"/>
    </row>
    <row r="279" spans="8:17" ht="15">
      <c r="H279" s="46"/>
      <c r="I279" s="46"/>
      <c r="J279" s="46"/>
      <c r="K279" s="46"/>
      <c r="L279" s="46"/>
      <c r="M279" s="46"/>
      <c r="N279" s="46"/>
      <c r="O279" s="46"/>
      <c r="P279" s="46"/>
      <c r="Q279" s="46"/>
    </row>
    <row r="280" spans="8:17" ht="15">
      <c r="H280" s="46"/>
      <c r="I280" s="46"/>
      <c r="J280" s="46"/>
      <c r="K280" s="46"/>
      <c r="L280" s="46"/>
      <c r="M280" s="46"/>
      <c r="N280" s="46"/>
      <c r="O280" s="46"/>
      <c r="P280" s="46"/>
      <c r="Q280" s="46"/>
    </row>
    <row r="281" spans="8:17" ht="15">
      <c r="H281" s="46"/>
      <c r="I281" s="46"/>
      <c r="J281" s="46"/>
      <c r="K281" s="46"/>
      <c r="L281" s="46"/>
      <c r="M281" s="46"/>
      <c r="N281" s="46"/>
      <c r="O281" s="46"/>
      <c r="P281" s="46"/>
      <c r="Q281" s="46"/>
    </row>
    <row r="282" spans="8:17" ht="15">
      <c r="H282" s="46"/>
      <c r="I282" s="46"/>
      <c r="J282" s="46"/>
      <c r="K282" s="46"/>
      <c r="L282" s="46"/>
      <c r="M282" s="46"/>
      <c r="N282" s="46"/>
      <c r="O282" s="46"/>
      <c r="P282" s="46"/>
      <c r="Q282" s="46"/>
    </row>
    <row r="283" spans="8:17" ht="15">
      <c r="H283" s="46"/>
      <c r="I283" s="46"/>
      <c r="J283" s="46"/>
      <c r="K283" s="46"/>
      <c r="L283" s="46"/>
      <c r="M283" s="46"/>
      <c r="N283" s="46"/>
      <c r="O283" s="46"/>
      <c r="P283" s="46"/>
      <c r="Q283" s="46"/>
    </row>
    <row r="284" spans="8:17" ht="15">
      <c r="H284" s="46"/>
      <c r="I284" s="46"/>
      <c r="J284" s="46"/>
      <c r="K284" s="46"/>
      <c r="L284" s="46"/>
      <c r="M284" s="46"/>
      <c r="N284" s="46"/>
      <c r="O284" s="46"/>
      <c r="P284" s="46"/>
      <c r="Q284" s="46"/>
    </row>
    <row r="285" spans="8:17" ht="15">
      <c r="H285" s="46"/>
      <c r="I285" s="46"/>
      <c r="J285" s="46"/>
      <c r="K285" s="46"/>
      <c r="L285" s="46"/>
      <c r="M285" s="46"/>
      <c r="N285" s="46"/>
      <c r="O285" s="46"/>
      <c r="P285" s="46"/>
      <c r="Q285" s="46"/>
    </row>
    <row r="286" spans="8:17" ht="15">
      <c r="H286" s="46"/>
      <c r="I286" s="46"/>
      <c r="J286" s="46"/>
      <c r="K286" s="46"/>
      <c r="L286" s="46"/>
      <c r="M286" s="46"/>
      <c r="N286" s="46"/>
      <c r="O286" s="46"/>
      <c r="P286" s="46"/>
      <c r="Q286" s="46"/>
    </row>
    <row r="287" spans="8:17" ht="15">
      <c r="H287" s="46"/>
      <c r="I287" s="46"/>
      <c r="J287" s="46"/>
      <c r="K287" s="46"/>
      <c r="L287" s="46"/>
      <c r="M287" s="46"/>
      <c r="N287" s="46"/>
      <c r="O287" s="46"/>
      <c r="P287" s="46"/>
      <c r="Q287" s="46"/>
    </row>
    <row r="288" spans="8:17" ht="15">
      <c r="H288" s="46"/>
      <c r="I288" s="46"/>
      <c r="J288" s="46"/>
      <c r="K288" s="46"/>
      <c r="L288" s="46"/>
      <c r="M288" s="46"/>
      <c r="N288" s="46"/>
      <c r="O288" s="46"/>
      <c r="P288" s="46"/>
      <c r="Q288" s="46"/>
    </row>
    <row r="289" spans="8:17" ht="15">
      <c r="H289" s="46"/>
      <c r="I289" s="46"/>
      <c r="J289" s="46"/>
      <c r="K289" s="46"/>
      <c r="L289" s="46"/>
      <c r="M289" s="46"/>
      <c r="N289" s="46"/>
      <c r="O289" s="46"/>
      <c r="P289" s="46"/>
      <c r="Q289" s="46"/>
    </row>
    <row r="290" spans="8:17" ht="15">
      <c r="H290" s="46"/>
      <c r="I290" s="46"/>
      <c r="J290" s="46"/>
      <c r="K290" s="46"/>
      <c r="L290" s="46"/>
      <c r="M290" s="46"/>
      <c r="N290" s="46"/>
      <c r="O290" s="46"/>
      <c r="P290" s="46"/>
      <c r="Q290" s="46"/>
    </row>
    <row r="291" spans="8:17" ht="15">
      <c r="H291" s="46"/>
      <c r="I291" s="46"/>
      <c r="J291" s="46"/>
      <c r="K291" s="46"/>
      <c r="L291" s="46"/>
      <c r="M291" s="46"/>
      <c r="N291" s="46"/>
      <c r="O291" s="46"/>
      <c r="P291" s="46"/>
      <c r="Q291" s="46"/>
    </row>
    <row r="292" spans="8:17" ht="15">
      <c r="H292" s="46"/>
      <c r="I292" s="46"/>
      <c r="J292" s="46"/>
      <c r="K292" s="46"/>
      <c r="L292" s="46"/>
      <c r="M292" s="46"/>
      <c r="N292" s="46"/>
      <c r="O292" s="46"/>
      <c r="P292" s="46"/>
      <c r="Q292" s="46"/>
    </row>
    <row r="293" spans="8:17" ht="15">
      <c r="H293" s="46"/>
      <c r="I293" s="46"/>
      <c r="J293" s="46"/>
      <c r="K293" s="46"/>
      <c r="L293" s="46"/>
      <c r="M293" s="46"/>
      <c r="N293" s="46"/>
      <c r="O293" s="46"/>
      <c r="P293" s="46"/>
      <c r="Q293" s="46"/>
    </row>
    <row r="294" spans="8:17" ht="15">
      <c r="H294" s="46"/>
      <c r="I294" s="46"/>
      <c r="J294" s="46"/>
      <c r="K294" s="46"/>
      <c r="L294" s="46"/>
      <c r="M294" s="46"/>
      <c r="N294" s="46"/>
      <c r="O294" s="46"/>
      <c r="P294" s="46"/>
      <c r="Q294" s="46"/>
    </row>
    <row r="295" spans="8:17" ht="15">
      <c r="H295" s="46"/>
      <c r="I295" s="46"/>
      <c r="J295" s="46"/>
      <c r="K295" s="46"/>
      <c r="L295" s="46"/>
      <c r="M295" s="46"/>
      <c r="N295" s="46"/>
      <c r="O295" s="46"/>
      <c r="P295" s="46"/>
      <c r="Q295" s="46"/>
    </row>
    <row r="296" spans="8:17" ht="15">
      <c r="H296" s="46"/>
      <c r="I296" s="46"/>
      <c r="J296" s="46"/>
      <c r="K296" s="46"/>
      <c r="L296" s="46"/>
      <c r="M296" s="46"/>
      <c r="N296" s="46"/>
      <c r="O296" s="46"/>
      <c r="P296" s="46"/>
      <c r="Q296" s="46"/>
    </row>
    <row r="297" spans="8:17" ht="15">
      <c r="H297" s="46"/>
      <c r="I297" s="46"/>
      <c r="J297" s="46"/>
      <c r="K297" s="46"/>
      <c r="L297" s="46"/>
      <c r="M297" s="46"/>
      <c r="N297" s="46"/>
      <c r="O297" s="46"/>
      <c r="P297" s="46"/>
      <c r="Q297" s="46"/>
    </row>
    <row r="298" spans="8:17" ht="15">
      <c r="H298" s="46"/>
      <c r="I298" s="46"/>
      <c r="J298" s="46"/>
      <c r="K298" s="46"/>
      <c r="L298" s="46"/>
      <c r="M298" s="46"/>
      <c r="N298" s="46"/>
      <c r="O298" s="46"/>
      <c r="P298" s="46"/>
      <c r="Q298" s="46"/>
    </row>
    <row r="299" spans="8:17" ht="15">
      <c r="H299" s="46"/>
      <c r="I299" s="46"/>
      <c r="J299" s="46"/>
      <c r="K299" s="46"/>
      <c r="L299" s="46"/>
      <c r="M299" s="46"/>
      <c r="N299" s="46"/>
      <c r="O299" s="46"/>
      <c r="P299" s="46"/>
      <c r="Q299" s="46"/>
    </row>
    <row r="300" spans="8:17" ht="15">
      <c r="H300" s="46"/>
      <c r="I300" s="46"/>
      <c r="J300" s="46"/>
      <c r="K300" s="46"/>
      <c r="L300" s="46"/>
      <c r="M300" s="46"/>
      <c r="N300" s="46"/>
      <c r="O300" s="46"/>
      <c r="P300" s="46"/>
      <c r="Q300" s="46"/>
    </row>
    <row r="301" spans="8:17" ht="15">
      <c r="H301" s="46"/>
      <c r="I301" s="46"/>
      <c r="J301" s="46"/>
      <c r="K301" s="46"/>
      <c r="L301" s="46"/>
      <c r="M301" s="46"/>
      <c r="N301" s="46"/>
      <c r="O301" s="46"/>
      <c r="P301" s="46"/>
      <c r="Q301" s="46"/>
    </row>
    <row r="302" spans="8:17" ht="15">
      <c r="H302" s="46"/>
      <c r="I302" s="46"/>
      <c r="J302" s="46"/>
      <c r="K302" s="46"/>
      <c r="L302" s="46"/>
      <c r="M302" s="46"/>
      <c r="N302" s="46"/>
      <c r="O302" s="46"/>
      <c r="P302" s="46"/>
      <c r="Q302" s="46"/>
    </row>
    <row r="303" spans="8:17" ht="15">
      <c r="H303" s="46"/>
      <c r="I303" s="46"/>
      <c r="J303" s="46"/>
      <c r="K303" s="46"/>
      <c r="L303" s="46"/>
      <c r="M303" s="46"/>
      <c r="N303" s="46"/>
      <c r="O303" s="46"/>
      <c r="P303" s="46"/>
      <c r="Q303" s="46"/>
    </row>
    <row r="304" spans="8:17" ht="15">
      <c r="H304" s="46"/>
      <c r="I304" s="46"/>
      <c r="J304" s="46"/>
      <c r="K304" s="46"/>
      <c r="L304" s="46"/>
      <c r="M304" s="46"/>
      <c r="N304" s="46"/>
      <c r="O304" s="46"/>
      <c r="P304" s="46"/>
      <c r="Q304" s="46"/>
    </row>
    <row r="305" spans="8:17" ht="15">
      <c r="H305" s="46"/>
      <c r="I305" s="46"/>
      <c r="J305" s="46"/>
      <c r="K305" s="46"/>
      <c r="L305" s="46"/>
      <c r="M305" s="46"/>
      <c r="N305" s="46"/>
      <c r="O305" s="46"/>
      <c r="P305" s="46"/>
      <c r="Q305" s="46"/>
    </row>
    <row r="306" spans="8:17" ht="15">
      <c r="H306" s="46"/>
      <c r="I306" s="46"/>
      <c r="J306" s="46"/>
      <c r="K306" s="46"/>
      <c r="L306" s="46"/>
      <c r="M306" s="46"/>
      <c r="N306" s="46"/>
      <c r="O306" s="46"/>
      <c r="P306" s="46"/>
      <c r="Q306" s="46"/>
    </row>
    <row r="307" spans="8:17" ht="15">
      <c r="H307" s="46"/>
      <c r="I307" s="46"/>
      <c r="J307" s="46"/>
      <c r="K307" s="46"/>
      <c r="L307" s="46"/>
      <c r="M307" s="46"/>
      <c r="N307" s="46"/>
      <c r="O307" s="46"/>
      <c r="P307" s="46"/>
      <c r="Q307" s="46"/>
    </row>
    <row r="308" spans="8:17" ht="15">
      <c r="H308" s="46"/>
      <c r="I308" s="46"/>
      <c r="J308" s="46"/>
      <c r="K308" s="46"/>
      <c r="L308" s="46"/>
      <c r="M308" s="46"/>
      <c r="N308" s="46"/>
      <c r="O308" s="46"/>
      <c r="P308" s="46"/>
      <c r="Q308" s="46"/>
    </row>
    <row r="309" spans="8:17" ht="15">
      <c r="H309" s="46"/>
      <c r="I309" s="46"/>
      <c r="J309" s="46"/>
      <c r="K309" s="46"/>
      <c r="L309" s="46"/>
      <c r="M309" s="46"/>
      <c r="N309" s="46"/>
      <c r="O309" s="46"/>
      <c r="P309" s="46"/>
      <c r="Q309" s="46"/>
    </row>
    <row r="310" spans="8:17" ht="15">
      <c r="H310" s="46"/>
      <c r="I310" s="46"/>
      <c r="J310" s="46"/>
      <c r="K310" s="46"/>
      <c r="L310" s="46"/>
      <c r="M310" s="46"/>
      <c r="N310" s="46"/>
      <c r="O310" s="46"/>
      <c r="P310" s="46"/>
      <c r="Q310" s="46"/>
    </row>
    <row r="311" spans="8:17" ht="15">
      <c r="H311" s="46"/>
      <c r="I311" s="46"/>
      <c r="J311" s="46"/>
      <c r="K311" s="46"/>
      <c r="L311" s="46"/>
      <c r="M311" s="46"/>
      <c r="N311" s="46"/>
      <c r="O311" s="46"/>
      <c r="P311" s="46"/>
      <c r="Q311" s="46"/>
    </row>
    <row r="312" spans="8:17" ht="15">
      <c r="H312" s="46"/>
      <c r="I312" s="46"/>
      <c r="J312" s="46"/>
      <c r="K312" s="46"/>
      <c r="L312" s="46"/>
      <c r="M312" s="46"/>
      <c r="N312" s="46"/>
      <c r="O312" s="46"/>
      <c r="P312" s="46"/>
      <c r="Q312" s="46"/>
    </row>
    <row r="313" spans="8:17" ht="15">
      <c r="H313" s="46"/>
      <c r="I313" s="46"/>
      <c r="J313" s="46"/>
      <c r="K313" s="46"/>
      <c r="L313" s="46"/>
      <c r="M313" s="46"/>
      <c r="N313" s="46"/>
      <c r="O313" s="46"/>
      <c r="P313" s="46"/>
      <c r="Q313" s="46"/>
    </row>
    <row r="314" spans="8:17" ht="15">
      <c r="H314" s="46"/>
      <c r="I314" s="46"/>
      <c r="J314" s="46"/>
      <c r="K314" s="46"/>
      <c r="L314" s="46"/>
      <c r="M314" s="46"/>
      <c r="N314" s="46"/>
      <c r="O314" s="46"/>
      <c r="P314" s="46"/>
      <c r="Q314" s="46"/>
    </row>
    <row r="315" spans="8:17" ht="15">
      <c r="H315" s="46"/>
      <c r="I315" s="46"/>
      <c r="J315" s="46"/>
      <c r="K315" s="46"/>
      <c r="L315" s="46"/>
      <c r="M315" s="46"/>
      <c r="N315" s="46"/>
      <c r="O315" s="46"/>
      <c r="P315" s="46"/>
      <c r="Q315" s="46"/>
    </row>
    <row r="316" spans="8:17" ht="15">
      <c r="H316" s="46"/>
      <c r="I316" s="46"/>
      <c r="J316" s="46"/>
      <c r="K316" s="46"/>
      <c r="L316" s="46"/>
      <c r="M316" s="46"/>
      <c r="N316" s="46"/>
      <c r="O316" s="46"/>
      <c r="P316" s="46"/>
      <c r="Q316" s="46"/>
    </row>
    <row r="317" spans="8:17" ht="15">
      <c r="H317" s="46"/>
      <c r="I317" s="46"/>
      <c r="J317" s="46"/>
      <c r="K317" s="46"/>
      <c r="L317" s="46"/>
      <c r="M317" s="46"/>
      <c r="N317" s="46"/>
      <c r="O317" s="46"/>
      <c r="P317" s="46"/>
      <c r="Q317" s="46"/>
    </row>
    <row r="318" spans="8:17" ht="15">
      <c r="H318" s="46"/>
      <c r="I318" s="46"/>
      <c r="J318" s="46"/>
      <c r="K318" s="46"/>
      <c r="L318" s="46"/>
      <c r="M318" s="46"/>
      <c r="N318" s="46"/>
      <c r="O318" s="46"/>
      <c r="P318" s="46"/>
      <c r="Q318" s="46"/>
    </row>
    <row r="319" spans="8:17" ht="15">
      <c r="H319" s="46"/>
      <c r="I319" s="46"/>
      <c r="J319" s="46"/>
      <c r="K319" s="46"/>
      <c r="L319" s="46"/>
      <c r="M319" s="46"/>
      <c r="N319" s="46"/>
      <c r="O319" s="46"/>
      <c r="P319" s="46"/>
      <c r="Q319" s="46"/>
    </row>
    <row r="320" spans="8:17" ht="15">
      <c r="H320" s="46"/>
      <c r="I320" s="46"/>
      <c r="J320" s="46"/>
      <c r="K320" s="46"/>
      <c r="L320" s="46"/>
      <c r="M320" s="46"/>
      <c r="N320" s="46"/>
      <c r="O320" s="46"/>
      <c r="P320" s="46"/>
      <c r="Q320" s="46"/>
    </row>
    <row r="321" spans="8:17" ht="15">
      <c r="H321" s="46"/>
      <c r="I321" s="46"/>
      <c r="J321" s="46"/>
      <c r="K321" s="46"/>
      <c r="L321" s="46"/>
      <c r="M321" s="46"/>
      <c r="N321" s="46"/>
      <c r="O321" s="46"/>
      <c r="P321" s="46"/>
      <c r="Q321" s="46"/>
    </row>
    <row r="322" spans="8:17" ht="15">
      <c r="H322" s="46"/>
      <c r="I322" s="46"/>
      <c r="J322" s="46"/>
      <c r="K322" s="46"/>
      <c r="L322" s="46"/>
      <c r="M322" s="46"/>
      <c r="N322" s="46"/>
      <c r="O322" s="46"/>
      <c r="P322" s="46"/>
      <c r="Q322" s="46"/>
    </row>
    <row r="323" spans="8:17" ht="15">
      <c r="H323" s="46"/>
      <c r="I323" s="46"/>
      <c r="J323" s="46"/>
      <c r="K323" s="46"/>
      <c r="L323" s="46"/>
      <c r="M323" s="46"/>
      <c r="N323" s="46"/>
      <c r="O323" s="46"/>
      <c r="P323" s="46"/>
      <c r="Q323" s="46"/>
    </row>
    <row r="324" spans="8:17" ht="15">
      <c r="H324" s="46"/>
      <c r="I324" s="46"/>
      <c r="J324" s="46"/>
      <c r="K324" s="46"/>
      <c r="L324" s="46"/>
      <c r="M324" s="46"/>
      <c r="N324" s="46"/>
      <c r="O324" s="46"/>
      <c r="P324" s="46"/>
      <c r="Q324" s="46"/>
    </row>
    <row r="325" spans="8:17" ht="15">
      <c r="H325" s="46"/>
      <c r="I325" s="46"/>
      <c r="J325" s="46"/>
      <c r="K325" s="46"/>
      <c r="L325" s="46"/>
      <c r="M325" s="46"/>
      <c r="N325" s="46"/>
      <c r="O325" s="46"/>
      <c r="P325" s="46"/>
      <c r="Q325" s="46"/>
    </row>
    <row r="326" spans="8:17" ht="15">
      <c r="H326" s="46"/>
      <c r="I326" s="46"/>
      <c r="J326" s="46"/>
      <c r="K326" s="46"/>
      <c r="L326" s="46"/>
      <c r="M326" s="46"/>
      <c r="N326" s="46"/>
      <c r="O326" s="46"/>
      <c r="P326" s="46"/>
      <c r="Q326" s="46"/>
    </row>
    <row r="327" spans="8:17" ht="15">
      <c r="H327" s="46"/>
      <c r="I327" s="46"/>
      <c r="J327" s="46"/>
      <c r="K327" s="46"/>
      <c r="L327" s="46"/>
      <c r="M327" s="46"/>
      <c r="N327" s="46"/>
      <c r="O327" s="46"/>
      <c r="P327" s="46"/>
      <c r="Q327" s="46"/>
    </row>
    <row r="328" spans="8:17" ht="15">
      <c r="H328" s="46"/>
      <c r="I328" s="46"/>
      <c r="J328" s="46"/>
      <c r="K328" s="46"/>
      <c r="L328" s="46"/>
      <c r="M328" s="46"/>
      <c r="N328" s="46"/>
      <c r="O328" s="46"/>
      <c r="P328" s="46"/>
      <c r="Q328" s="46"/>
    </row>
    <row r="329" spans="8:17" ht="15">
      <c r="H329" s="46"/>
      <c r="I329" s="46"/>
      <c r="J329" s="46"/>
      <c r="K329" s="46"/>
      <c r="L329" s="46"/>
      <c r="M329" s="46"/>
      <c r="N329" s="46"/>
      <c r="O329" s="46"/>
      <c r="P329" s="46"/>
      <c r="Q329" s="46"/>
    </row>
    <row r="330" spans="8:17" ht="15">
      <c r="H330" s="46"/>
      <c r="I330" s="46"/>
      <c r="J330" s="46"/>
      <c r="K330" s="46"/>
      <c r="L330" s="46"/>
      <c r="M330" s="46"/>
      <c r="N330" s="46"/>
      <c r="O330" s="46"/>
      <c r="P330" s="46"/>
      <c r="Q330" s="46"/>
    </row>
    <row r="331" spans="8:17" ht="15">
      <c r="H331" s="46"/>
      <c r="I331" s="46"/>
      <c r="J331" s="46"/>
      <c r="K331" s="46"/>
      <c r="L331" s="46"/>
      <c r="M331" s="46"/>
      <c r="N331" s="46"/>
      <c r="O331" s="46"/>
      <c r="P331" s="46"/>
      <c r="Q331" s="46"/>
    </row>
    <row r="332" spans="8:17" ht="15">
      <c r="H332" s="46"/>
      <c r="I332" s="46"/>
      <c r="J332" s="46"/>
      <c r="K332" s="46"/>
      <c r="L332" s="46"/>
      <c r="M332" s="46"/>
      <c r="N332" s="46"/>
      <c r="O332" s="46"/>
      <c r="P332" s="46"/>
      <c r="Q332" s="46"/>
    </row>
    <row r="333" spans="8:17" ht="15">
      <c r="H333" s="46"/>
      <c r="I333" s="46"/>
      <c r="J333" s="46"/>
      <c r="K333" s="46"/>
      <c r="L333" s="46"/>
      <c r="M333" s="46"/>
      <c r="N333" s="46"/>
      <c r="O333" s="46"/>
      <c r="P333" s="46"/>
      <c r="Q333" s="46"/>
    </row>
    <row r="334" spans="8:17" ht="15">
      <c r="H334" s="46"/>
      <c r="I334" s="46"/>
      <c r="J334" s="46"/>
      <c r="K334" s="46"/>
      <c r="L334" s="46"/>
      <c r="M334" s="46"/>
      <c r="N334" s="46"/>
      <c r="O334" s="46"/>
      <c r="P334" s="46"/>
      <c r="Q334" s="46"/>
    </row>
    <row r="335" spans="8:17" ht="15">
      <c r="H335" s="46"/>
      <c r="I335" s="46"/>
      <c r="J335" s="46"/>
      <c r="K335" s="46"/>
      <c r="L335" s="46"/>
      <c r="M335" s="46"/>
      <c r="N335" s="46"/>
      <c r="O335" s="46"/>
      <c r="P335" s="46"/>
      <c r="Q335" s="46"/>
    </row>
    <row r="336" spans="8:17" ht="15">
      <c r="H336" s="46"/>
      <c r="I336" s="46"/>
      <c r="J336" s="46"/>
      <c r="K336" s="46"/>
      <c r="L336" s="46"/>
      <c r="M336" s="46"/>
      <c r="N336" s="46"/>
      <c r="O336" s="46"/>
      <c r="P336" s="46"/>
      <c r="Q336" s="46"/>
    </row>
    <row r="337" spans="8:17" ht="15">
      <c r="H337" s="46"/>
      <c r="I337" s="46"/>
      <c r="J337" s="46"/>
      <c r="K337" s="46"/>
      <c r="L337" s="46"/>
      <c r="M337" s="46"/>
      <c r="N337" s="46"/>
      <c r="O337" s="46"/>
      <c r="P337" s="46"/>
      <c r="Q337" s="46"/>
    </row>
    <row r="338" spans="8:17" ht="15">
      <c r="H338" s="46"/>
      <c r="I338" s="46"/>
      <c r="J338" s="46"/>
      <c r="K338" s="46"/>
      <c r="L338" s="46"/>
      <c r="M338" s="46"/>
      <c r="N338" s="46"/>
      <c r="O338" s="46"/>
      <c r="P338" s="46"/>
      <c r="Q338" s="46"/>
    </row>
    <row r="339" spans="8:17" ht="15">
      <c r="H339" s="46"/>
      <c r="I339" s="46"/>
      <c r="J339" s="46"/>
      <c r="K339" s="46"/>
      <c r="L339" s="46"/>
      <c r="M339" s="46"/>
      <c r="N339" s="46"/>
      <c r="O339" s="46"/>
      <c r="P339" s="46"/>
      <c r="Q339" s="46"/>
    </row>
    <row r="340" spans="8:17" ht="15">
      <c r="H340" s="46"/>
      <c r="I340" s="46"/>
      <c r="J340" s="46"/>
      <c r="K340" s="46"/>
      <c r="L340" s="46"/>
      <c r="M340" s="46"/>
      <c r="N340" s="46"/>
      <c r="O340" s="46"/>
      <c r="P340" s="46"/>
      <c r="Q340" s="46"/>
    </row>
    <row r="341" spans="8:17" ht="15">
      <c r="H341" s="46"/>
      <c r="I341" s="46"/>
      <c r="J341" s="46"/>
      <c r="K341" s="46"/>
      <c r="L341" s="46"/>
      <c r="M341" s="46"/>
      <c r="N341" s="46"/>
      <c r="O341" s="46"/>
      <c r="P341" s="46"/>
      <c r="Q341" s="46"/>
    </row>
    <row r="342" spans="8:17" ht="15">
      <c r="H342" s="46"/>
      <c r="I342" s="46"/>
      <c r="J342" s="46"/>
      <c r="K342" s="46"/>
      <c r="L342" s="46"/>
      <c r="M342" s="46"/>
      <c r="N342" s="46"/>
      <c r="O342" s="46"/>
      <c r="P342" s="46"/>
      <c r="Q342" s="46"/>
    </row>
    <row r="343" spans="8:17" ht="15">
      <c r="H343" s="46"/>
      <c r="I343" s="46"/>
      <c r="J343" s="46"/>
      <c r="K343" s="46"/>
      <c r="L343" s="46"/>
      <c r="M343" s="46"/>
      <c r="N343" s="46"/>
      <c r="O343" s="46"/>
      <c r="P343" s="46"/>
      <c r="Q343" s="46"/>
    </row>
    <row r="344" spans="8:17" ht="15">
      <c r="H344" s="46"/>
      <c r="I344" s="46"/>
      <c r="J344" s="46"/>
      <c r="K344" s="46"/>
      <c r="L344" s="46"/>
      <c r="M344" s="46"/>
      <c r="N344" s="46"/>
      <c r="O344" s="46"/>
      <c r="P344" s="46"/>
      <c r="Q344" s="46"/>
    </row>
    <row r="345" spans="8:17" ht="15">
      <c r="H345" s="46"/>
      <c r="I345" s="46"/>
      <c r="J345" s="46"/>
      <c r="K345" s="46"/>
      <c r="L345" s="46"/>
      <c r="M345" s="46"/>
      <c r="N345" s="46"/>
      <c r="O345" s="46"/>
      <c r="P345" s="46"/>
      <c r="Q345" s="46"/>
    </row>
    <row r="346" spans="8:17" ht="15">
      <c r="H346" s="46"/>
      <c r="I346" s="46"/>
      <c r="J346" s="46"/>
      <c r="K346" s="46"/>
      <c r="L346" s="46"/>
      <c r="M346" s="46"/>
      <c r="N346" s="46"/>
      <c r="O346" s="46"/>
      <c r="P346" s="46"/>
      <c r="Q346" s="46"/>
    </row>
    <row r="347" spans="8:17" ht="15">
      <c r="H347" s="46"/>
      <c r="I347" s="46"/>
      <c r="J347" s="46"/>
      <c r="K347" s="46"/>
      <c r="L347" s="46"/>
      <c r="M347" s="46"/>
      <c r="N347" s="46"/>
      <c r="O347" s="46"/>
      <c r="P347" s="46"/>
      <c r="Q347" s="46"/>
    </row>
    <row r="348" spans="8:17" ht="15">
      <c r="H348" s="46"/>
      <c r="I348" s="46"/>
      <c r="J348" s="46"/>
      <c r="K348" s="46"/>
      <c r="L348" s="46"/>
      <c r="M348" s="46"/>
      <c r="N348" s="46"/>
      <c r="O348" s="46"/>
      <c r="P348" s="46"/>
      <c r="Q348" s="46"/>
    </row>
    <row r="349" spans="8:17" ht="15">
      <c r="H349" s="46"/>
      <c r="I349" s="46"/>
      <c r="J349" s="46"/>
      <c r="K349" s="46"/>
      <c r="L349" s="46"/>
      <c r="M349" s="46"/>
      <c r="N349" s="46"/>
      <c r="O349" s="46"/>
      <c r="P349" s="46"/>
      <c r="Q349" s="46"/>
    </row>
    <row r="350" spans="8:17" ht="15">
      <c r="H350" s="46"/>
      <c r="I350" s="46"/>
      <c r="J350" s="46"/>
      <c r="K350" s="46"/>
      <c r="L350" s="46"/>
      <c r="M350" s="46"/>
      <c r="N350" s="46"/>
      <c r="O350" s="46"/>
      <c r="P350" s="46"/>
      <c r="Q350" s="46"/>
    </row>
    <row r="351" spans="8:17" ht="15">
      <c r="H351" s="46"/>
      <c r="I351" s="46"/>
      <c r="J351" s="46"/>
      <c r="K351" s="46"/>
      <c r="L351" s="46"/>
      <c r="M351" s="46"/>
      <c r="N351" s="46"/>
      <c r="O351" s="46"/>
      <c r="P351" s="46"/>
      <c r="Q351" s="46"/>
    </row>
    <row r="352" spans="8:17" ht="15">
      <c r="H352" s="46"/>
      <c r="I352" s="46"/>
      <c r="J352" s="46"/>
      <c r="K352" s="46"/>
      <c r="L352" s="46"/>
      <c r="M352" s="46"/>
      <c r="N352" s="46"/>
      <c r="O352" s="46"/>
      <c r="P352" s="46"/>
      <c r="Q352" s="46"/>
    </row>
    <row r="353" spans="8:17" ht="15">
      <c r="H353" s="46"/>
      <c r="I353" s="46"/>
      <c r="J353" s="46"/>
      <c r="K353" s="46"/>
      <c r="L353" s="46"/>
      <c r="M353" s="46"/>
      <c r="N353" s="46"/>
      <c r="O353" s="46"/>
      <c r="P353" s="46"/>
      <c r="Q353" s="46"/>
    </row>
    <row r="354" spans="8:17" ht="15">
      <c r="H354" s="46"/>
      <c r="I354" s="46"/>
      <c r="J354" s="46"/>
      <c r="K354" s="46"/>
      <c r="L354" s="46"/>
      <c r="M354" s="46"/>
      <c r="N354" s="46"/>
      <c r="O354" s="46"/>
      <c r="P354" s="46"/>
      <c r="Q354" s="46"/>
    </row>
    <row r="355" spans="8:17" ht="15">
      <c r="H355" s="46"/>
      <c r="I355" s="46"/>
      <c r="J355" s="46"/>
      <c r="K355" s="46"/>
      <c r="L355" s="46"/>
      <c r="M355" s="46"/>
      <c r="N355" s="46"/>
      <c r="O355" s="46"/>
      <c r="P355" s="46"/>
      <c r="Q355" s="46"/>
    </row>
    <row r="356" spans="8:17" ht="15">
      <c r="H356" s="46"/>
      <c r="I356" s="46"/>
      <c r="J356" s="46"/>
      <c r="K356" s="46"/>
      <c r="L356" s="46"/>
      <c r="M356" s="46"/>
      <c r="N356" s="46"/>
      <c r="O356" s="46"/>
      <c r="P356" s="46"/>
      <c r="Q356" s="46"/>
    </row>
    <row r="357" spans="8:17" ht="15">
      <c r="H357" s="46"/>
      <c r="I357" s="46"/>
      <c r="J357" s="46"/>
      <c r="K357" s="46"/>
      <c r="L357" s="46"/>
      <c r="M357" s="46"/>
      <c r="N357" s="46"/>
      <c r="O357" s="46"/>
      <c r="P357" s="46"/>
      <c r="Q357" s="46"/>
    </row>
    <row r="358" spans="8:17" ht="15">
      <c r="H358" s="46"/>
      <c r="I358" s="46"/>
      <c r="J358" s="46"/>
      <c r="K358" s="46"/>
      <c r="L358" s="46"/>
      <c r="M358" s="46"/>
      <c r="N358" s="46"/>
      <c r="O358" s="46"/>
      <c r="P358" s="46"/>
      <c r="Q358" s="46"/>
    </row>
    <row r="359" spans="8:17" ht="15">
      <c r="H359" s="46"/>
      <c r="I359" s="46"/>
      <c r="J359" s="46"/>
      <c r="K359" s="46"/>
      <c r="L359" s="46"/>
      <c r="M359" s="46"/>
      <c r="N359" s="46"/>
      <c r="O359" s="46"/>
      <c r="P359" s="46"/>
      <c r="Q359" s="46"/>
    </row>
    <row r="360" spans="8:17" ht="15">
      <c r="H360" s="46"/>
      <c r="I360" s="46"/>
      <c r="J360" s="46"/>
      <c r="K360" s="46"/>
      <c r="L360" s="46"/>
      <c r="M360" s="46"/>
      <c r="N360" s="46"/>
      <c r="O360" s="46"/>
      <c r="P360" s="46"/>
      <c r="Q360" s="46"/>
    </row>
    <row r="361" spans="8:17" ht="15">
      <c r="H361" s="46"/>
      <c r="I361" s="46"/>
      <c r="J361" s="46"/>
      <c r="K361" s="46"/>
      <c r="L361" s="46"/>
      <c r="M361" s="46"/>
      <c r="N361" s="46"/>
      <c r="O361" s="46"/>
      <c r="P361" s="46"/>
      <c r="Q361" s="46"/>
    </row>
    <row r="362" spans="8:17" ht="15">
      <c r="H362" s="46"/>
      <c r="I362" s="46"/>
      <c r="J362" s="46"/>
      <c r="K362" s="46"/>
      <c r="L362" s="46"/>
      <c r="M362" s="46"/>
      <c r="N362" s="46"/>
      <c r="O362" s="46"/>
      <c r="P362" s="46"/>
      <c r="Q362" s="46"/>
    </row>
    <row r="363" spans="8:17" ht="15">
      <c r="H363" s="46"/>
      <c r="I363" s="46"/>
      <c r="J363" s="46"/>
      <c r="K363" s="46"/>
      <c r="L363" s="46"/>
      <c r="M363" s="46"/>
      <c r="N363" s="46"/>
      <c r="O363" s="46"/>
      <c r="P363" s="46"/>
      <c r="Q363" s="46"/>
    </row>
    <row r="364" spans="8:17" ht="15">
      <c r="H364" s="46"/>
      <c r="I364" s="46"/>
      <c r="J364" s="46"/>
      <c r="K364" s="46"/>
      <c r="L364" s="46"/>
      <c r="M364" s="46"/>
      <c r="N364" s="46"/>
      <c r="O364" s="46"/>
      <c r="P364" s="46"/>
      <c r="Q364" s="46"/>
    </row>
    <row r="365" spans="8:17" ht="15">
      <c r="H365" s="46"/>
      <c r="I365" s="46"/>
      <c r="J365" s="46"/>
      <c r="K365" s="46"/>
      <c r="L365" s="46"/>
      <c r="M365" s="46"/>
      <c r="N365" s="46"/>
      <c r="O365" s="46"/>
      <c r="P365" s="46"/>
      <c r="Q365" s="46"/>
    </row>
    <row r="366" spans="8:17" ht="15">
      <c r="H366" s="46"/>
      <c r="I366" s="46"/>
      <c r="J366" s="46"/>
      <c r="K366" s="46"/>
      <c r="L366" s="46"/>
      <c r="M366" s="46"/>
      <c r="N366" s="46"/>
      <c r="O366" s="46"/>
      <c r="P366" s="46"/>
      <c r="Q366" s="46"/>
    </row>
    <row r="367" spans="8:17" ht="15">
      <c r="H367" s="46"/>
      <c r="I367" s="46"/>
      <c r="J367" s="46"/>
      <c r="K367" s="46"/>
      <c r="L367" s="46"/>
      <c r="M367" s="46"/>
      <c r="N367" s="46"/>
      <c r="O367" s="46"/>
      <c r="P367" s="46"/>
      <c r="Q367" s="46"/>
    </row>
    <row r="368" spans="8:17" ht="15">
      <c r="H368" s="46"/>
      <c r="I368" s="46"/>
      <c r="J368" s="46"/>
      <c r="K368" s="46"/>
      <c r="L368" s="46"/>
      <c r="M368" s="46"/>
      <c r="N368" s="46"/>
      <c r="O368" s="46"/>
      <c r="P368" s="46"/>
      <c r="Q368" s="46"/>
    </row>
    <row r="369" spans="8:17" ht="15">
      <c r="H369" s="46"/>
      <c r="I369" s="46"/>
      <c r="J369" s="46"/>
      <c r="K369" s="46"/>
      <c r="L369" s="46"/>
      <c r="M369" s="46"/>
      <c r="N369" s="46"/>
      <c r="O369" s="46"/>
      <c r="P369" s="46"/>
      <c r="Q369" s="46"/>
    </row>
    <row r="370" spans="8:17" ht="15">
      <c r="H370" s="46"/>
      <c r="I370" s="46"/>
      <c r="J370" s="46"/>
      <c r="K370" s="46"/>
      <c r="L370" s="46"/>
      <c r="M370" s="46"/>
      <c r="N370" s="46"/>
      <c r="O370" s="46"/>
      <c r="P370" s="46"/>
      <c r="Q370" s="46"/>
    </row>
    <row r="371" spans="8:17" ht="15">
      <c r="H371" s="46"/>
      <c r="I371" s="46"/>
      <c r="J371" s="46"/>
      <c r="K371" s="46"/>
      <c r="L371" s="46"/>
      <c r="M371" s="46"/>
      <c r="N371" s="46"/>
      <c r="O371" s="46"/>
      <c r="P371" s="46"/>
      <c r="Q371" s="46"/>
    </row>
    <row r="372" spans="8:17" ht="15">
      <c r="H372" s="46"/>
      <c r="I372" s="46"/>
      <c r="J372" s="46"/>
      <c r="K372" s="46"/>
      <c r="L372" s="46"/>
      <c r="M372" s="46"/>
      <c r="N372" s="46"/>
      <c r="O372" s="46"/>
      <c r="P372" s="46"/>
      <c r="Q372" s="46"/>
    </row>
    <row r="373" spans="8:17" ht="15">
      <c r="H373" s="46"/>
      <c r="I373" s="46"/>
      <c r="J373" s="46"/>
      <c r="K373" s="46"/>
      <c r="L373" s="46"/>
      <c r="M373" s="46"/>
      <c r="N373" s="46"/>
      <c r="O373" s="46"/>
      <c r="P373" s="46"/>
      <c r="Q373" s="46"/>
    </row>
    <row r="374" spans="8:17" ht="15">
      <c r="H374" s="46"/>
      <c r="I374" s="46"/>
      <c r="J374" s="46"/>
      <c r="K374" s="46"/>
      <c r="L374" s="46"/>
      <c r="M374" s="46"/>
      <c r="N374" s="46"/>
      <c r="O374" s="46"/>
      <c r="P374" s="46"/>
      <c r="Q374" s="46"/>
    </row>
    <row r="375" spans="8:17" ht="15">
      <c r="H375" s="46"/>
      <c r="I375" s="46"/>
      <c r="J375" s="46"/>
      <c r="K375" s="46"/>
      <c r="L375" s="46"/>
      <c r="M375" s="46"/>
      <c r="N375" s="46"/>
      <c r="O375" s="46"/>
      <c r="P375" s="46"/>
      <c r="Q375" s="46"/>
    </row>
    <row r="376" spans="8:17" ht="15">
      <c r="H376" s="46"/>
      <c r="I376" s="46"/>
      <c r="J376" s="46"/>
      <c r="K376" s="46"/>
      <c r="L376" s="46"/>
      <c r="M376" s="46"/>
      <c r="N376" s="46"/>
      <c r="O376" s="46"/>
      <c r="P376" s="46"/>
      <c r="Q376" s="46"/>
    </row>
    <row r="377" spans="8:17" ht="15">
      <c r="H377" s="46"/>
      <c r="I377" s="46"/>
      <c r="J377" s="46"/>
      <c r="K377" s="46"/>
      <c r="L377" s="46"/>
      <c r="M377" s="46"/>
      <c r="N377" s="46"/>
      <c r="O377" s="46"/>
      <c r="P377" s="46"/>
      <c r="Q377" s="46"/>
    </row>
    <row r="378" spans="8:17" ht="15">
      <c r="H378" s="46"/>
      <c r="I378" s="46"/>
      <c r="J378" s="46"/>
      <c r="K378" s="46"/>
      <c r="L378" s="46"/>
      <c r="M378" s="46"/>
      <c r="N378" s="46"/>
      <c r="O378" s="46"/>
      <c r="P378" s="46"/>
      <c r="Q378" s="46"/>
    </row>
    <row r="379" spans="8:17" ht="15">
      <c r="H379" s="46"/>
      <c r="I379" s="46"/>
      <c r="J379" s="46"/>
      <c r="K379" s="46"/>
      <c r="L379" s="46"/>
      <c r="M379" s="46"/>
      <c r="N379" s="46"/>
      <c r="O379" s="46"/>
      <c r="P379" s="46"/>
      <c r="Q379" s="46"/>
    </row>
    <row r="380" spans="8:17" ht="15">
      <c r="H380" s="46"/>
      <c r="I380" s="46"/>
      <c r="J380" s="46"/>
      <c r="K380" s="46"/>
      <c r="L380" s="46"/>
      <c r="M380" s="46"/>
      <c r="N380" s="46"/>
      <c r="O380" s="46"/>
      <c r="P380" s="46"/>
      <c r="Q380" s="46"/>
    </row>
    <row r="381" spans="8:17" ht="15">
      <c r="H381" s="46"/>
      <c r="I381" s="46"/>
      <c r="J381" s="46"/>
      <c r="K381" s="46"/>
      <c r="L381" s="46"/>
      <c r="M381" s="46"/>
      <c r="N381" s="46"/>
      <c r="O381" s="46"/>
      <c r="P381" s="46"/>
      <c r="Q381" s="46"/>
    </row>
    <row r="382" spans="8:17" ht="15">
      <c r="H382" s="46"/>
      <c r="I382" s="46"/>
      <c r="J382" s="46"/>
      <c r="K382" s="46"/>
      <c r="L382" s="46"/>
      <c r="M382" s="46"/>
      <c r="N382" s="46"/>
      <c r="O382" s="46"/>
      <c r="P382" s="46"/>
      <c r="Q382" s="46"/>
    </row>
    <row r="383" spans="8:17" ht="15">
      <c r="H383" s="46"/>
      <c r="I383" s="46"/>
      <c r="J383" s="46"/>
      <c r="K383" s="46"/>
      <c r="L383" s="46"/>
      <c r="M383" s="46"/>
      <c r="N383" s="46"/>
      <c r="O383" s="46"/>
      <c r="P383" s="46"/>
      <c r="Q383" s="46"/>
    </row>
    <row r="384" spans="8:17" ht="15">
      <c r="H384" s="46"/>
      <c r="I384" s="46"/>
      <c r="J384" s="46"/>
      <c r="K384" s="46"/>
      <c r="L384" s="46"/>
      <c r="M384" s="46"/>
      <c r="N384" s="46"/>
      <c r="O384" s="46"/>
      <c r="P384" s="46"/>
      <c r="Q384" s="46"/>
    </row>
    <row r="385" spans="8:17" ht="15">
      <c r="H385" s="46"/>
      <c r="I385" s="46"/>
      <c r="J385" s="46"/>
      <c r="K385" s="46"/>
      <c r="L385" s="46"/>
      <c r="M385" s="46"/>
      <c r="N385" s="46"/>
      <c r="O385" s="46"/>
      <c r="P385" s="46"/>
      <c r="Q385" s="46"/>
    </row>
    <row r="386" spans="8:17" ht="15">
      <c r="H386" s="46"/>
      <c r="I386" s="46"/>
      <c r="J386" s="46"/>
      <c r="K386" s="46"/>
      <c r="L386" s="46"/>
      <c r="M386" s="46"/>
      <c r="N386" s="46"/>
      <c r="O386" s="46"/>
      <c r="P386" s="46"/>
      <c r="Q386" s="46"/>
    </row>
    <row r="387" spans="8:17" ht="15">
      <c r="H387" s="46"/>
      <c r="I387" s="46"/>
      <c r="J387" s="46"/>
      <c r="K387" s="46"/>
      <c r="L387" s="46"/>
      <c r="M387" s="46"/>
      <c r="N387" s="46"/>
      <c r="O387" s="46"/>
      <c r="P387" s="46"/>
      <c r="Q387" s="46"/>
    </row>
    <row r="388" spans="8:17" ht="15">
      <c r="H388" s="46"/>
      <c r="I388" s="46"/>
      <c r="J388" s="46"/>
      <c r="K388" s="46"/>
      <c r="L388" s="46"/>
      <c r="M388" s="46"/>
      <c r="N388" s="46"/>
      <c r="O388" s="46"/>
      <c r="P388" s="46"/>
      <c r="Q388" s="46"/>
    </row>
    <row r="389" spans="8:17" ht="15">
      <c r="H389" s="46"/>
      <c r="I389" s="46"/>
      <c r="J389" s="46"/>
      <c r="K389" s="46"/>
      <c r="L389" s="46"/>
      <c r="M389" s="46"/>
      <c r="N389" s="46"/>
      <c r="O389" s="46"/>
      <c r="P389" s="46"/>
      <c r="Q389" s="46"/>
    </row>
    <row r="390" spans="8:17" ht="15">
      <c r="H390" s="46"/>
      <c r="I390" s="46"/>
      <c r="J390" s="46"/>
      <c r="K390" s="46"/>
      <c r="L390" s="46"/>
      <c r="M390" s="46"/>
      <c r="N390" s="46"/>
      <c r="O390" s="46"/>
      <c r="P390" s="46"/>
      <c r="Q390" s="46"/>
    </row>
    <row r="391" spans="8:17" ht="15">
      <c r="H391" s="46"/>
      <c r="I391" s="46"/>
      <c r="J391" s="46"/>
      <c r="K391" s="46"/>
      <c r="L391" s="46"/>
      <c r="M391" s="46"/>
      <c r="N391" s="46"/>
      <c r="O391" s="46"/>
      <c r="P391" s="46"/>
      <c r="Q391" s="46"/>
    </row>
    <row r="392" spans="8:17" ht="15">
      <c r="H392" s="46"/>
      <c r="I392" s="46"/>
      <c r="J392" s="46"/>
      <c r="K392" s="46"/>
      <c r="L392" s="46"/>
      <c r="M392" s="46"/>
      <c r="N392" s="46"/>
      <c r="O392" s="46"/>
      <c r="P392" s="46"/>
      <c r="Q392" s="46"/>
    </row>
    <row r="393" spans="8:17" ht="15">
      <c r="H393" s="46"/>
      <c r="I393" s="46"/>
      <c r="J393" s="46"/>
      <c r="K393" s="46"/>
      <c r="L393" s="46"/>
      <c r="M393" s="46"/>
      <c r="N393" s="46"/>
      <c r="O393" s="46"/>
      <c r="P393" s="46"/>
      <c r="Q393" s="46"/>
    </row>
    <row r="394" spans="8:17" ht="15">
      <c r="H394" s="46"/>
      <c r="I394" s="46"/>
      <c r="J394" s="46"/>
      <c r="K394" s="46"/>
      <c r="L394" s="46"/>
      <c r="M394" s="46"/>
      <c r="N394" s="46"/>
      <c r="O394" s="46"/>
      <c r="P394" s="46"/>
      <c r="Q394" s="46"/>
    </row>
    <row r="395" spans="8:17" ht="15">
      <c r="H395" s="46"/>
      <c r="I395" s="46"/>
      <c r="J395" s="46"/>
      <c r="K395" s="46"/>
      <c r="L395" s="46"/>
      <c r="M395" s="46"/>
      <c r="N395" s="46"/>
      <c r="O395" s="46"/>
      <c r="P395" s="46"/>
      <c r="Q395" s="46"/>
    </row>
    <row r="396" spans="8:17" ht="15">
      <c r="H396" s="46"/>
      <c r="I396" s="46"/>
      <c r="J396" s="46"/>
      <c r="K396" s="46"/>
      <c r="L396" s="46"/>
      <c r="M396" s="46"/>
      <c r="N396" s="46"/>
      <c r="O396" s="46"/>
      <c r="P396" s="46"/>
      <c r="Q396" s="46"/>
    </row>
    <row r="397" spans="8:17" ht="15">
      <c r="H397" s="46"/>
      <c r="I397" s="46"/>
      <c r="J397" s="46"/>
      <c r="K397" s="46"/>
      <c r="L397" s="46"/>
      <c r="M397" s="46"/>
      <c r="N397" s="46"/>
      <c r="O397" s="46"/>
      <c r="P397" s="46"/>
      <c r="Q397" s="46"/>
    </row>
    <row r="398" spans="8:17" ht="15">
      <c r="H398" s="46"/>
      <c r="I398" s="46"/>
      <c r="J398" s="46"/>
      <c r="K398" s="46"/>
      <c r="L398" s="46"/>
      <c r="M398" s="46"/>
      <c r="N398" s="46"/>
      <c r="O398" s="46"/>
      <c r="P398" s="46"/>
      <c r="Q398" s="46"/>
    </row>
    <row r="399" spans="8:17" ht="15">
      <c r="H399" s="46"/>
      <c r="I399" s="46"/>
      <c r="J399" s="46"/>
      <c r="K399" s="46"/>
      <c r="L399" s="46"/>
      <c r="M399" s="46"/>
      <c r="N399" s="46"/>
      <c r="O399" s="46"/>
      <c r="P399" s="46"/>
      <c r="Q399" s="46"/>
    </row>
    <row r="400" spans="8:17" ht="15">
      <c r="H400" s="46"/>
      <c r="I400" s="46"/>
      <c r="J400" s="46"/>
      <c r="K400" s="46"/>
      <c r="L400" s="46"/>
      <c r="M400" s="46"/>
      <c r="N400" s="46"/>
      <c r="O400" s="46"/>
      <c r="P400" s="46"/>
      <c r="Q400" s="46"/>
    </row>
    <row r="401" spans="8:17" ht="15">
      <c r="H401" s="46"/>
      <c r="I401" s="46"/>
      <c r="J401" s="46"/>
      <c r="K401" s="46"/>
      <c r="L401" s="46"/>
      <c r="M401" s="46"/>
      <c r="N401" s="46"/>
      <c r="O401" s="46"/>
      <c r="P401" s="46"/>
      <c r="Q401" s="46"/>
    </row>
    <row r="402" spans="8:17" ht="15">
      <c r="H402" s="46"/>
      <c r="I402" s="46"/>
      <c r="J402" s="46"/>
      <c r="K402" s="46"/>
      <c r="L402" s="46"/>
      <c r="M402" s="46"/>
      <c r="N402" s="46"/>
      <c r="O402" s="46"/>
      <c r="P402" s="46"/>
      <c r="Q402" s="46"/>
    </row>
    <row r="403" spans="8:17" ht="15">
      <c r="H403" s="46"/>
      <c r="I403" s="46"/>
      <c r="J403" s="46"/>
      <c r="K403" s="46"/>
      <c r="L403" s="46"/>
      <c r="M403" s="46"/>
      <c r="N403" s="46"/>
      <c r="O403" s="46"/>
      <c r="P403" s="46"/>
      <c r="Q403" s="46"/>
    </row>
    <row r="404" spans="8:17" ht="15">
      <c r="H404" s="46"/>
      <c r="I404" s="46"/>
      <c r="J404" s="46"/>
      <c r="K404" s="46"/>
      <c r="L404" s="46"/>
      <c r="M404" s="46"/>
      <c r="N404" s="46"/>
      <c r="O404" s="46"/>
      <c r="P404" s="46"/>
      <c r="Q404" s="46"/>
    </row>
    <row r="405" spans="8:17" ht="15">
      <c r="H405" s="46"/>
      <c r="I405" s="46"/>
      <c r="J405" s="46"/>
      <c r="K405" s="46"/>
      <c r="L405" s="46"/>
      <c r="M405" s="46"/>
      <c r="N405" s="46"/>
      <c r="O405" s="46"/>
      <c r="P405" s="46"/>
      <c r="Q405" s="46"/>
    </row>
    <row r="406" spans="8:17" ht="15">
      <c r="H406" s="46"/>
      <c r="I406" s="46"/>
      <c r="J406" s="46"/>
      <c r="K406" s="46"/>
      <c r="L406" s="46"/>
      <c r="M406" s="46"/>
      <c r="N406" s="46"/>
      <c r="O406" s="46"/>
      <c r="P406" s="46"/>
      <c r="Q406" s="46"/>
    </row>
    <row r="407" spans="8:17" ht="15">
      <c r="H407" s="46"/>
      <c r="I407" s="46"/>
      <c r="J407" s="46"/>
      <c r="K407" s="46"/>
      <c r="L407" s="46"/>
      <c r="M407" s="46"/>
      <c r="N407" s="46"/>
      <c r="O407" s="46"/>
      <c r="P407" s="46"/>
      <c r="Q407" s="46"/>
    </row>
    <row r="408" spans="8:17" ht="15">
      <c r="H408" s="46"/>
      <c r="I408" s="46"/>
      <c r="J408" s="46"/>
      <c r="K408" s="46"/>
      <c r="L408" s="46"/>
      <c r="M408" s="46"/>
      <c r="N408" s="46"/>
      <c r="O408" s="46"/>
      <c r="P408" s="46"/>
      <c r="Q408" s="46"/>
    </row>
    <row r="409" spans="8:17" ht="15">
      <c r="H409" s="46"/>
      <c r="I409" s="46"/>
      <c r="J409" s="46"/>
      <c r="K409" s="46"/>
      <c r="L409" s="46"/>
      <c r="M409" s="46"/>
      <c r="N409" s="46"/>
      <c r="O409" s="46"/>
      <c r="P409" s="46"/>
      <c r="Q409" s="46"/>
    </row>
    <row r="410" spans="8:17" ht="15">
      <c r="H410" s="46"/>
      <c r="I410" s="46"/>
      <c r="J410" s="46"/>
      <c r="K410" s="46"/>
      <c r="L410" s="46"/>
      <c r="M410" s="46"/>
      <c r="N410" s="46"/>
      <c r="O410" s="46"/>
      <c r="P410" s="46"/>
      <c r="Q410" s="46"/>
    </row>
    <row r="411" spans="8:17" ht="15">
      <c r="H411" s="46"/>
      <c r="I411" s="46"/>
      <c r="J411" s="46"/>
      <c r="K411" s="46"/>
      <c r="L411" s="46"/>
      <c r="M411" s="46"/>
      <c r="N411" s="46"/>
      <c r="O411" s="46"/>
      <c r="P411" s="46"/>
      <c r="Q411" s="46"/>
    </row>
    <row r="412" spans="8:17" ht="15">
      <c r="H412" s="46"/>
      <c r="I412" s="46"/>
      <c r="J412" s="46"/>
      <c r="K412" s="46"/>
      <c r="L412" s="46"/>
      <c r="M412" s="46"/>
      <c r="N412" s="46"/>
      <c r="O412" s="46"/>
      <c r="P412" s="46"/>
      <c r="Q412" s="46"/>
    </row>
    <row r="413" spans="8:17" ht="15">
      <c r="H413" s="46"/>
      <c r="I413" s="46"/>
      <c r="J413" s="46"/>
      <c r="K413" s="46"/>
      <c r="L413" s="46"/>
      <c r="M413" s="46"/>
      <c r="N413" s="46"/>
      <c r="O413" s="46"/>
      <c r="P413" s="46"/>
      <c r="Q413" s="46"/>
    </row>
    <row r="414" spans="8:17" ht="15">
      <c r="H414" s="46"/>
      <c r="I414" s="46"/>
      <c r="J414" s="46"/>
      <c r="K414" s="46"/>
      <c r="L414" s="46"/>
      <c r="M414" s="46"/>
      <c r="N414" s="46"/>
      <c r="O414" s="46"/>
      <c r="P414" s="46"/>
      <c r="Q414" s="46"/>
    </row>
    <row r="415" spans="8:17" ht="15">
      <c r="H415" s="46"/>
      <c r="I415" s="46"/>
      <c r="J415" s="46"/>
      <c r="K415" s="46"/>
      <c r="L415" s="46"/>
      <c r="M415" s="46"/>
      <c r="N415" s="46"/>
      <c r="O415" s="46"/>
      <c r="P415" s="46"/>
      <c r="Q415" s="46"/>
    </row>
    <row r="416" spans="8:17" ht="15">
      <c r="H416" s="46"/>
      <c r="I416" s="46"/>
      <c r="J416" s="46"/>
      <c r="K416" s="46"/>
      <c r="L416" s="46"/>
      <c r="M416" s="46"/>
      <c r="N416" s="46"/>
      <c r="O416" s="46"/>
      <c r="P416" s="46"/>
      <c r="Q416" s="46"/>
    </row>
    <row r="417" spans="8:17" ht="15">
      <c r="H417" s="46"/>
      <c r="I417" s="46"/>
      <c r="J417" s="46"/>
      <c r="K417" s="46"/>
      <c r="L417" s="46"/>
      <c r="M417" s="46"/>
      <c r="N417" s="46"/>
      <c r="O417" s="46"/>
      <c r="P417" s="46"/>
      <c r="Q417" s="46"/>
    </row>
    <row r="418" spans="8:17" ht="15">
      <c r="H418" s="46"/>
      <c r="I418" s="46"/>
      <c r="J418" s="46"/>
      <c r="K418" s="46"/>
      <c r="L418" s="46"/>
      <c r="M418" s="46"/>
      <c r="N418" s="46"/>
      <c r="O418" s="46"/>
      <c r="P418" s="46"/>
      <c r="Q418" s="46"/>
    </row>
    <row r="419" spans="8:17" ht="15">
      <c r="H419" s="46"/>
      <c r="I419" s="46"/>
      <c r="J419" s="46"/>
      <c r="K419" s="46"/>
      <c r="L419" s="46"/>
      <c r="M419" s="46"/>
      <c r="N419" s="46"/>
      <c r="O419" s="46"/>
      <c r="P419" s="46"/>
      <c r="Q419" s="46"/>
    </row>
    <row r="420" spans="8:17" ht="15">
      <c r="H420" s="46"/>
      <c r="I420" s="46"/>
      <c r="J420" s="46"/>
      <c r="K420" s="46"/>
      <c r="L420" s="46"/>
      <c r="M420" s="46"/>
      <c r="N420" s="46"/>
      <c r="O420" s="46"/>
      <c r="P420" s="46"/>
      <c r="Q420" s="46"/>
    </row>
    <row r="421" spans="8:17" ht="15">
      <c r="H421" s="46"/>
      <c r="I421" s="46"/>
      <c r="J421" s="46"/>
      <c r="K421" s="46"/>
      <c r="L421" s="46"/>
      <c r="M421" s="46"/>
      <c r="N421" s="46"/>
      <c r="O421" s="46"/>
      <c r="P421" s="46"/>
      <c r="Q421" s="46"/>
    </row>
    <row r="422" spans="8:17" ht="15">
      <c r="H422" s="46"/>
      <c r="I422" s="46"/>
      <c r="J422" s="46"/>
      <c r="K422" s="46"/>
      <c r="L422" s="46"/>
      <c r="M422" s="46"/>
      <c r="N422" s="46"/>
      <c r="O422" s="46"/>
      <c r="P422" s="46"/>
      <c r="Q422" s="46"/>
    </row>
    <row r="423" spans="8:17" ht="15">
      <c r="H423" s="46"/>
      <c r="I423" s="46"/>
      <c r="J423" s="46"/>
      <c r="K423" s="46"/>
      <c r="L423" s="46"/>
      <c r="M423" s="46"/>
      <c r="N423" s="46"/>
      <c r="O423" s="46"/>
      <c r="P423" s="46"/>
      <c r="Q423" s="46"/>
    </row>
    <row r="424" spans="8:17" ht="15">
      <c r="H424" s="46"/>
      <c r="I424" s="46"/>
      <c r="J424" s="46"/>
      <c r="K424" s="46"/>
      <c r="L424" s="46"/>
      <c r="M424" s="46"/>
      <c r="N424" s="46"/>
      <c r="O424" s="46"/>
      <c r="P424" s="46"/>
      <c r="Q424" s="46"/>
    </row>
    <row r="425" spans="8:17" ht="15">
      <c r="H425" s="46"/>
      <c r="I425" s="46"/>
      <c r="J425" s="46"/>
      <c r="K425" s="46"/>
      <c r="L425" s="46"/>
      <c r="M425" s="46"/>
      <c r="N425" s="46"/>
      <c r="O425" s="46"/>
      <c r="P425" s="46"/>
      <c r="Q425" s="46"/>
    </row>
    <row r="426" spans="8:17" ht="15">
      <c r="H426" s="46"/>
      <c r="I426" s="46"/>
      <c r="J426" s="46"/>
      <c r="K426" s="46"/>
      <c r="L426" s="46"/>
      <c r="M426" s="46"/>
      <c r="N426" s="46"/>
      <c r="O426" s="46"/>
      <c r="P426" s="46"/>
      <c r="Q426" s="46"/>
    </row>
    <row r="427" spans="8:17" ht="15">
      <c r="H427" s="46"/>
      <c r="I427" s="46"/>
      <c r="J427" s="46"/>
      <c r="K427" s="46"/>
      <c r="L427" s="46"/>
      <c r="M427" s="46"/>
      <c r="N427" s="46"/>
      <c r="O427" s="46"/>
      <c r="P427" s="46"/>
      <c r="Q427" s="46"/>
    </row>
    <row r="428" spans="8:17" ht="15">
      <c r="H428" s="46"/>
      <c r="I428" s="46"/>
      <c r="J428" s="46"/>
      <c r="K428" s="46"/>
      <c r="L428" s="46"/>
      <c r="M428" s="46"/>
      <c r="N428" s="46"/>
      <c r="O428" s="46"/>
      <c r="P428" s="46"/>
      <c r="Q428" s="46"/>
    </row>
    <row r="429" spans="8:17" ht="15">
      <c r="H429" s="46"/>
      <c r="I429" s="46"/>
      <c r="J429" s="46"/>
      <c r="K429" s="46"/>
      <c r="L429" s="46"/>
      <c r="M429" s="46"/>
      <c r="N429" s="46"/>
      <c r="O429" s="46"/>
      <c r="P429" s="46"/>
      <c r="Q429" s="46"/>
    </row>
    <row r="430" spans="8:17" ht="15">
      <c r="H430" s="46"/>
      <c r="I430" s="46"/>
      <c r="J430" s="46"/>
      <c r="K430" s="46"/>
      <c r="L430" s="46"/>
      <c r="M430" s="46"/>
      <c r="N430" s="46"/>
      <c r="O430" s="46"/>
      <c r="P430" s="46"/>
      <c r="Q430" s="46"/>
    </row>
    <row r="431" spans="8:17" ht="15">
      <c r="H431" s="46"/>
      <c r="I431" s="46"/>
      <c r="J431" s="46"/>
      <c r="K431" s="46"/>
      <c r="L431" s="46"/>
      <c r="M431" s="46"/>
      <c r="N431" s="46"/>
      <c r="O431" s="46"/>
      <c r="P431" s="46"/>
      <c r="Q431" s="46"/>
    </row>
    <row r="432" spans="8:17" ht="15">
      <c r="H432" s="46"/>
      <c r="I432" s="46"/>
      <c r="J432" s="46"/>
      <c r="K432" s="46"/>
      <c r="L432" s="46"/>
      <c r="M432" s="46"/>
      <c r="N432" s="46"/>
      <c r="O432" s="46"/>
      <c r="P432" s="46"/>
      <c r="Q432" s="46"/>
    </row>
    <row r="433" spans="8:17" ht="15">
      <c r="H433" s="46"/>
      <c r="I433" s="46"/>
      <c r="J433" s="46"/>
      <c r="K433" s="46"/>
      <c r="L433" s="46"/>
      <c r="M433" s="46"/>
      <c r="N433" s="46"/>
      <c r="O433" s="46"/>
      <c r="P433" s="46"/>
      <c r="Q433" s="46"/>
    </row>
    <row r="434" spans="8:17" ht="15">
      <c r="H434" s="46"/>
      <c r="I434" s="46"/>
      <c r="J434" s="46"/>
      <c r="K434" s="46"/>
      <c r="L434" s="46"/>
      <c r="M434" s="46"/>
      <c r="N434" s="46"/>
      <c r="O434" s="46"/>
      <c r="P434" s="46"/>
      <c r="Q434" s="46"/>
    </row>
    <row r="435" spans="8:17" ht="15">
      <c r="H435" s="46"/>
      <c r="I435" s="46"/>
      <c r="J435" s="46"/>
      <c r="K435" s="46"/>
      <c r="L435" s="46"/>
      <c r="M435" s="46"/>
      <c r="N435" s="46"/>
      <c r="O435" s="46"/>
      <c r="P435" s="46"/>
      <c r="Q435" s="46"/>
    </row>
    <row r="436" spans="8:17" ht="15">
      <c r="H436" s="46"/>
      <c r="I436" s="46"/>
      <c r="J436" s="46"/>
      <c r="K436" s="46"/>
      <c r="L436" s="46"/>
      <c r="M436" s="46"/>
      <c r="N436" s="46"/>
      <c r="O436" s="46"/>
      <c r="P436" s="46"/>
      <c r="Q436" s="46"/>
    </row>
    <row r="437" spans="8:17" ht="15">
      <c r="H437" s="46"/>
      <c r="I437" s="46"/>
      <c r="J437" s="46"/>
      <c r="K437" s="46"/>
      <c r="L437" s="46"/>
      <c r="M437" s="46"/>
      <c r="N437" s="46"/>
      <c r="O437" s="46"/>
      <c r="P437" s="46"/>
      <c r="Q437" s="46"/>
    </row>
    <row r="438" spans="8:17" ht="15">
      <c r="H438" s="46"/>
      <c r="I438" s="46"/>
      <c r="J438" s="46"/>
      <c r="K438" s="46"/>
      <c r="L438" s="46"/>
      <c r="M438" s="46"/>
      <c r="N438" s="46"/>
      <c r="O438" s="46"/>
      <c r="P438" s="46"/>
      <c r="Q438" s="46"/>
    </row>
    <row r="439" spans="8:17" ht="15">
      <c r="H439" s="46"/>
      <c r="I439" s="46"/>
      <c r="J439" s="46"/>
      <c r="K439" s="46"/>
      <c r="L439" s="46"/>
      <c r="M439" s="46"/>
      <c r="N439" s="46"/>
      <c r="O439" s="46"/>
      <c r="P439" s="46"/>
      <c r="Q439" s="46"/>
    </row>
    <row r="440" spans="8:17" ht="15">
      <c r="H440" s="46"/>
      <c r="I440" s="46"/>
      <c r="J440" s="46"/>
      <c r="K440" s="46"/>
      <c r="L440" s="46"/>
      <c r="M440" s="46"/>
      <c r="N440" s="46"/>
      <c r="O440" s="46"/>
      <c r="P440" s="46"/>
      <c r="Q440" s="46"/>
    </row>
    <row r="441" spans="8:17" ht="15">
      <c r="H441" s="46"/>
      <c r="I441" s="46"/>
      <c r="J441" s="46"/>
      <c r="K441" s="46"/>
      <c r="L441" s="46"/>
      <c r="M441" s="46"/>
      <c r="N441" s="46"/>
      <c r="O441" s="46"/>
      <c r="P441" s="46"/>
      <c r="Q441" s="46"/>
    </row>
    <row r="442" spans="8:17" ht="15">
      <c r="H442" s="46"/>
      <c r="I442" s="46"/>
      <c r="J442" s="46"/>
      <c r="K442" s="46"/>
      <c r="L442" s="46"/>
      <c r="M442" s="46"/>
      <c r="N442" s="46"/>
      <c r="O442" s="46"/>
      <c r="P442" s="46"/>
      <c r="Q442" s="46"/>
    </row>
    <row r="443" spans="8:17" ht="15">
      <c r="H443" s="46"/>
      <c r="I443" s="46"/>
      <c r="J443" s="46"/>
      <c r="K443" s="46"/>
      <c r="L443" s="46"/>
      <c r="M443" s="46"/>
      <c r="N443" s="46"/>
      <c r="O443" s="46"/>
      <c r="P443" s="46"/>
      <c r="Q443" s="46"/>
    </row>
    <row r="444" spans="8:17" ht="15">
      <c r="H444" s="46"/>
      <c r="I444" s="46"/>
      <c r="J444" s="46"/>
      <c r="K444" s="46"/>
      <c r="L444" s="46"/>
      <c r="M444" s="46"/>
      <c r="N444" s="46"/>
      <c r="O444" s="46"/>
      <c r="P444" s="46"/>
      <c r="Q444" s="46"/>
    </row>
    <row r="445" spans="8:17" ht="15">
      <c r="H445" s="46"/>
      <c r="I445" s="46"/>
      <c r="J445" s="46"/>
      <c r="K445" s="46"/>
      <c r="L445" s="46"/>
      <c r="M445" s="46"/>
      <c r="N445" s="46"/>
      <c r="O445" s="46"/>
      <c r="P445" s="46"/>
      <c r="Q445" s="46"/>
    </row>
    <row r="446" spans="8:17" ht="15">
      <c r="H446" s="46"/>
      <c r="I446" s="46"/>
      <c r="J446" s="46"/>
      <c r="K446" s="46"/>
      <c r="L446" s="46"/>
      <c r="M446" s="46"/>
      <c r="N446" s="46"/>
      <c r="O446" s="46"/>
      <c r="P446" s="46"/>
      <c r="Q446" s="46"/>
    </row>
    <row r="447" spans="8:17" ht="15">
      <c r="H447" s="46"/>
      <c r="I447" s="46"/>
      <c r="J447" s="46"/>
      <c r="K447" s="46"/>
      <c r="L447" s="46"/>
      <c r="M447" s="46"/>
      <c r="N447" s="46"/>
      <c r="O447" s="46"/>
      <c r="P447" s="46"/>
      <c r="Q447" s="46"/>
    </row>
    <row r="448" spans="8:17" ht="15">
      <c r="H448" s="46"/>
      <c r="I448" s="46"/>
      <c r="J448" s="46"/>
      <c r="K448" s="46"/>
      <c r="L448" s="46"/>
      <c r="M448" s="46"/>
      <c r="N448" s="46"/>
      <c r="O448" s="46"/>
      <c r="P448" s="46"/>
      <c r="Q448" s="46"/>
    </row>
    <row r="449" spans="8:17" ht="15">
      <c r="H449" s="46"/>
      <c r="I449" s="46"/>
      <c r="J449" s="46"/>
      <c r="K449" s="46"/>
      <c r="L449" s="46"/>
      <c r="M449" s="46"/>
      <c r="N449" s="46"/>
      <c r="O449" s="46"/>
      <c r="P449" s="46"/>
      <c r="Q449" s="46"/>
    </row>
    <row r="450" spans="8:17" ht="15">
      <c r="H450" s="46"/>
      <c r="I450" s="46"/>
      <c r="J450" s="46"/>
      <c r="K450" s="46"/>
      <c r="L450" s="46"/>
      <c r="M450" s="46"/>
      <c r="N450" s="46"/>
      <c r="O450" s="46"/>
      <c r="P450" s="46"/>
      <c r="Q450" s="46"/>
    </row>
    <row r="451" spans="8:17" ht="15">
      <c r="H451" s="46"/>
      <c r="I451" s="46"/>
      <c r="J451" s="46"/>
      <c r="K451" s="46"/>
      <c r="L451" s="46"/>
      <c r="M451" s="46"/>
      <c r="N451" s="46"/>
      <c r="O451" s="46"/>
      <c r="P451" s="46"/>
      <c r="Q451" s="46"/>
    </row>
    <row r="452" spans="8:17" ht="15">
      <c r="H452" s="46"/>
      <c r="I452" s="46"/>
      <c r="J452" s="46"/>
      <c r="K452" s="46"/>
      <c r="L452" s="46"/>
      <c r="M452" s="46"/>
      <c r="N452" s="46"/>
      <c r="O452" s="46"/>
      <c r="P452" s="46"/>
      <c r="Q452" s="46"/>
    </row>
    <row r="453" spans="8:17" ht="15">
      <c r="H453" s="46"/>
      <c r="I453" s="46"/>
      <c r="J453" s="46"/>
      <c r="K453" s="46"/>
      <c r="L453" s="46"/>
      <c r="M453" s="46"/>
      <c r="N453" s="46"/>
      <c r="O453" s="46"/>
      <c r="P453" s="46"/>
      <c r="Q453" s="46"/>
    </row>
    <row r="454" spans="8:17" ht="15">
      <c r="H454" s="46"/>
      <c r="I454" s="46"/>
      <c r="J454" s="46"/>
      <c r="K454" s="46"/>
      <c r="L454" s="46"/>
      <c r="M454" s="46"/>
      <c r="N454" s="46"/>
      <c r="O454" s="46"/>
      <c r="P454" s="46"/>
      <c r="Q454" s="46"/>
    </row>
    <row r="455" spans="8:17" ht="15">
      <c r="H455" s="46"/>
      <c r="I455" s="46"/>
      <c r="J455" s="46"/>
      <c r="K455" s="46"/>
      <c r="L455" s="46"/>
      <c r="M455" s="46"/>
      <c r="N455" s="46"/>
      <c r="O455" s="46"/>
      <c r="P455" s="46"/>
      <c r="Q455" s="46"/>
    </row>
    <row r="456" spans="8:17" ht="15">
      <c r="H456" s="46"/>
      <c r="I456" s="46"/>
      <c r="J456" s="46"/>
      <c r="K456" s="46"/>
      <c r="L456" s="46"/>
      <c r="M456" s="46"/>
      <c r="N456" s="46"/>
      <c r="O456" s="46"/>
      <c r="P456" s="46"/>
      <c r="Q456" s="46"/>
    </row>
    <row r="457" spans="8:17" ht="15">
      <c r="H457" s="46"/>
      <c r="I457" s="46"/>
      <c r="J457" s="46"/>
      <c r="K457" s="46"/>
      <c r="L457" s="46"/>
      <c r="M457" s="46"/>
      <c r="N457" s="46"/>
      <c r="O457" s="46"/>
      <c r="P457" s="46"/>
      <c r="Q457" s="46"/>
    </row>
    <row r="458" spans="8:17" ht="15">
      <c r="H458" s="46"/>
      <c r="I458" s="46"/>
      <c r="J458" s="46"/>
      <c r="K458" s="46"/>
      <c r="L458" s="46"/>
      <c r="M458" s="46"/>
      <c r="N458" s="46"/>
      <c r="O458" s="46"/>
      <c r="P458" s="46"/>
      <c r="Q458" s="46"/>
    </row>
    <row r="459" spans="8:17" ht="15">
      <c r="H459" s="46"/>
      <c r="I459" s="46"/>
      <c r="J459" s="46"/>
      <c r="K459" s="46"/>
      <c r="L459" s="46"/>
      <c r="M459" s="46"/>
      <c r="N459" s="46"/>
      <c r="O459" s="46"/>
      <c r="P459" s="46"/>
      <c r="Q459" s="46"/>
    </row>
    <row r="460" spans="8:17" ht="15">
      <c r="H460" s="46"/>
      <c r="I460" s="46"/>
      <c r="J460" s="46"/>
      <c r="K460" s="46"/>
      <c r="L460" s="46"/>
      <c r="M460" s="46"/>
      <c r="N460" s="46"/>
      <c r="O460" s="46"/>
      <c r="P460" s="46"/>
      <c r="Q460" s="46"/>
    </row>
    <row r="461" spans="8:17" ht="15">
      <c r="H461" s="46"/>
      <c r="I461" s="46"/>
      <c r="J461" s="46"/>
      <c r="K461" s="46"/>
      <c r="L461" s="46"/>
      <c r="M461" s="46"/>
      <c r="N461" s="46"/>
      <c r="O461" s="46"/>
      <c r="P461" s="46"/>
      <c r="Q461" s="46"/>
    </row>
    <row r="462" spans="8:17" ht="15">
      <c r="H462" s="46"/>
      <c r="I462" s="46"/>
      <c r="J462" s="46"/>
      <c r="K462" s="46"/>
      <c r="L462" s="46"/>
      <c r="M462" s="46"/>
      <c r="N462" s="46"/>
      <c r="O462" s="46"/>
      <c r="P462" s="46"/>
      <c r="Q462" s="46"/>
    </row>
    <row r="463" spans="8:17" ht="15">
      <c r="H463" s="46"/>
      <c r="I463" s="46"/>
      <c r="J463" s="46"/>
      <c r="K463" s="46"/>
      <c r="L463" s="46"/>
      <c r="M463" s="46"/>
      <c r="N463" s="46"/>
      <c r="O463" s="46"/>
      <c r="P463" s="46"/>
      <c r="Q463" s="46"/>
    </row>
    <row r="464" spans="8:17" ht="15">
      <c r="H464" s="46"/>
      <c r="I464" s="46"/>
      <c r="J464" s="46"/>
      <c r="K464" s="46"/>
      <c r="L464" s="46"/>
      <c r="M464" s="46"/>
      <c r="N464" s="46"/>
      <c r="O464" s="46"/>
      <c r="P464" s="46"/>
      <c r="Q464" s="46"/>
    </row>
    <row r="465" spans="8:17" ht="15">
      <c r="H465" s="46"/>
      <c r="I465" s="46"/>
      <c r="J465" s="46"/>
      <c r="K465" s="46"/>
      <c r="L465" s="46"/>
      <c r="M465" s="46"/>
      <c r="N465" s="46"/>
      <c r="O465" s="46"/>
      <c r="P465" s="46"/>
      <c r="Q465" s="46"/>
    </row>
    <row r="466" spans="8:17" ht="15">
      <c r="H466" s="46"/>
      <c r="I466" s="46"/>
      <c r="J466" s="46"/>
      <c r="K466" s="46"/>
      <c r="L466" s="46"/>
      <c r="M466" s="46"/>
      <c r="N466" s="46"/>
      <c r="O466" s="46"/>
      <c r="P466" s="46"/>
      <c r="Q466" s="46"/>
    </row>
    <row r="467" spans="8:17" ht="15">
      <c r="H467" s="46"/>
      <c r="I467" s="46"/>
      <c r="J467" s="46"/>
      <c r="K467" s="46"/>
      <c r="L467" s="46"/>
      <c r="M467" s="46"/>
      <c r="N467" s="46"/>
      <c r="O467" s="46"/>
      <c r="P467" s="46"/>
      <c r="Q467" s="46"/>
    </row>
    <row r="468" spans="8:17" ht="15">
      <c r="H468" s="46"/>
      <c r="I468" s="46"/>
      <c r="J468" s="46"/>
      <c r="K468" s="46"/>
      <c r="L468" s="46"/>
      <c r="M468" s="46"/>
      <c r="N468" s="46"/>
      <c r="O468" s="46"/>
      <c r="P468" s="46"/>
      <c r="Q468" s="46"/>
    </row>
    <row r="469" spans="8:17" ht="15">
      <c r="H469" s="46"/>
      <c r="I469" s="46"/>
      <c r="J469" s="46"/>
      <c r="K469" s="46"/>
      <c r="L469" s="46"/>
      <c r="M469" s="46"/>
      <c r="N469" s="46"/>
      <c r="O469" s="46"/>
      <c r="P469" s="46"/>
      <c r="Q469" s="46"/>
    </row>
    <row r="470" spans="8:17" ht="15">
      <c r="H470" s="46"/>
      <c r="I470" s="46"/>
      <c r="J470" s="46"/>
      <c r="K470" s="46"/>
      <c r="L470" s="46"/>
      <c r="M470" s="46"/>
      <c r="N470" s="46"/>
      <c r="O470" s="46"/>
      <c r="P470" s="46"/>
      <c r="Q470" s="46"/>
    </row>
    <row r="471" spans="8:17" ht="15">
      <c r="H471" s="46"/>
      <c r="I471" s="46"/>
      <c r="J471" s="46"/>
      <c r="K471" s="46"/>
      <c r="L471" s="46"/>
      <c r="M471" s="46"/>
      <c r="N471" s="46"/>
      <c r="O471" s="46"/>
      <c r="P471" s="46"/>
      <c r="Q471" s="46"/>
    </row>
    <row r="472" spans="8:17" ht="15">
      <c r="H472" s="46"/>
      <c r="I472" s="46"/>
      <c r="J472" s="46"/>
      <c r="K472" s="46"/>
      <c r="L472" s="46"/>
      <c r="M472" s="46"/>
      <c r="N472" s="46"/>
      <c r="O472" s="46"/>
      <c r="P472" s="46"/>
      <c r="Q472" s="46"/>
    </row>
    <row r="473" spans="8:17" ht="15">
      <c r="H473" s="46"/>
      <c r="I473" s="46"/>
      <c r="J473" s="46"/>
      <c r="K473" s="46"/>
      <c r="L473" s="46"/>
      <c r="M473" s="46"/>
      <c r="N473" s="46"/>
      <c r="O473" s="46"/>
      <c r="P473" s="46"/>
      <c r="Q473" s="46"/>
    </row>
    <row r="474" spans="8:17" ht="15">
      <c r="H474" s="46"/>
      <c r="I474" s="46"/>
      <c r="J474" s="46"/>
      <c r="K474" s="46"/>
      <c r="L474" s="46"/>
      <c r="M474" s="46"/>
      <c r="N474" s="46"/>
      <c r="O474" s="46"/>
      <c r="P474" s="46"/>
      <c r="Q474" s="46"/>
    </row>
    <row r="475" spans="8:17" ht="15">
      <c r="H475" s="46"/>
      <c r="I475" s="46"/>
      <c r="J475" s="46"/>
      <c r="K475" s="46"/>
      <c r="L475" s="46"/>
      <c r="M475" s="46"/>
      <c r="N475" s="46"/>
      <c r="O475" s="46"/>
      <c r="P475" s="46"/>
      <c r="Q475" s="46"/>
    </row>
    <row r="476" spans="8:17" ht="15">
      <c r="H476" s="46"/>
      <c r="I476" s="46"/>
      <c r="J476" s="46"/>
      <c r="K476" s="46"/>
      <c r="L476" s="46"/>
      <c r="M476" s="46"/>
      <c r="N476" s="46"/>
      <c r="O476" s="46"/>
      <c r="P476" s="46"/>
      <c r="Q476" s="46"/>
    </row>
    <row r="477" spans="8:17" ht="15">
      <c r="H477" s="46"/>
      <c r="I477" s="46"/>
      <c r="J477" s="46"/>
      <c r="K477" s="46"/>
      <c r="L477" s="46"/>
      <c r="M477" s="46"/>
      <c r="N477" s="46"/>
      <c r="O477" s="46"/>
      <c r="P477" s="46"/>
      <c r="Q477" s="46"/>
    </row>
    <row r="478" spans="8:17" ht="15">
      <c r="H478" s="46"/>
      <c r="I478" s="46"/>
      <c r="J478" s="46"/>
      <c r="K478" s="46"/>
      <c r="L478" s="46"/>
      <c r="M478" s="46"/>
      <c r="N478" s="46"/>
      <c r="O478" s="46"/>
      <c r="P478" s="46"/>
      <c r="Q478" s="46"/>
    </row>
    <row r="479" spans="8:17" ht="15">
      <c r="H479" s="46"/>
      <c r="I479" s="46"/>
      <c r="J479" s="46"/>
      <c r="K479" s="46"/>
      <c r="L479" s="46"/>
      <c r="M479" s="46"/>
      <c r="N479" s="46"/>
      <c r="O479" s="46"/>
      <c r="P479" s="46"/>
      <c r="Q479" s="46"/>
    </row>
    <row r="480" spans="8:17" ht="15">
      <c r="H480" s="46"/>
      <c r="I480" s="46"/>
      <c r="J480" s="46"/>
      <c r="K480" s="46"/>
      <c r="L480" s="46"/>
      <c r="M480" s="46"/>
      <c r="N480" s="46"/>
      <c r="O480" s="46"/>
      <c r="P480" s="46"/>
      <c r="Q480" s="46"/>
    </row>
    <row r="481" spans="8:17" ht="15">
      <c r="H481" s="46"/>
      <c r="I481" s="46"/>
      <c r="J481" s="46"/>
      <c r="K481" s="46"/>
      <c r="L481" s="46"/>
      <c r="M481" s="46"/>
      <c r="N481" s="46"/>
      <c r="O481" s="46"/>
      <c r="P481" s="46"/>
      <c r="Q481" s="46"/>
    </row>
    <row r="482" spans="8:17" ht="15">
      <c r="H482" s="46"/>
      <c r="I482" s="46"/>
      <c r="J482" s="46"/>
      <c r="K482" s="46"/>
      <c r="L482" s="46"/>
      <c r="M482" s="46"/>
      <c r="N482" s="46"/>
      <c r="O482" s="46"/>
      <c r="P482" s="46"/>
      <c r="Q482" s="46"/>
    </row>
    <row r="483" spans="8:17" ht="15">
      <c r="H483" s="46"/>
      <c r="I483" s="46"/>
      <c r="J483" s="46"/>
      <c r="K483" s="46"/>
      <c r="L483" s="46"/>
      <c r="M483" s="46"/>
      <c r="N483" s="46"/>
      <c r="O483" s="46"/>
      <c r="P483" s="46"/>
      <c r="Q483" s="46"/>
    </row>
    <row r="484" spans="8:17" ht="15">
      <c r="H484" s="46"/>
      <c r="I484" s="46"/>
      <c r="J484" s="46"/>
      <c r="K484" s="46"/>
      <c r="L484" s="46"/>
      <c r="M484" s="46"/>
      <c r="N484" s="46"/>
      <c r="O484" s="46"/>
      <c r="P484" s="46"/>
      <c r="Q484" s="46"/>
    </row>
    <row r="485" spans="8:17" ht="15">
      <c r="H485" s="46"/>
      <c r="I485" s="46"/>
      <c r="J485" s="46"/>
      <c r="K485" s="46"/>
      <c r="L485" s="46"/>
      <c r="M485" s="46"/>
      <c r="N485" s="46"/>
      <c r="O485" s="46"/>
      <c r="P485" s="46"/>
      <c r="Q485" s="46"/>
    </row>
    <row r="486" spans="8:17" ht="15">
      <c r="H486" s="46"/>
      <c r="I486" s="46"/>
      <c r="J486" s="46"/>
      <c r="K486" s="46"/>
      <c r="L486" s="46"/>
      <c r="M486" s="46"/>
      <c r="N486" s="46"/>
      <c r="O486" s="46"/>
      <c r="P486" s="46"/>
      <c r="Q486" s="46"/>
    </row>
    <row r="487" spans="8:17" ht="15">
      <c r="H487" s="46"/>
      <c r="I487" s="46"/>
      <c r="J487" s="46"/>
      <c r="K487" s="46"/>
      <c r="L487" s="46"/>
      <c r="M487" s="46"/>
      <c r="N487" s="46"/>
      <c r="O487" s="46"/>
      <c r="P487" s="46"/>
      <c r="Q487" s="46"/>
    </row>
    <row r="488" spans="8:17" ht="15">
      <c r="H488" s="46"/>
      <c r="I488" s="46"/>
      <c r="J488" s="46"/>
      <c r="K488" s="46"/>
      <c r="L488" s="46"/>
      <c r="M488" s="46"/>
      <c r="N488" s="46"/>
      <c r="O488" s="46"/>
      <c r="P488" s="46"/>
      <c r="Q488" s="46"/>
    </row>
    <row r="489" spans="8:17" ht="15">
      <c r="H489" s="46"/>
      <c r="I489" s="46"/>
      <c r="J489" s="46"/>
      <c r="K489" s="46"/>
      <c r="L489" s="46"/>
      <c r="M489" s="46"/>
      <c r="N489" s="46"/>
      <c r="O489" s="46"/>
      <c r="P489" s="46"/>
      <c r="Q489" s="46"/>
    </row>
    <row r="490" spans="8:17" ht="15">
      <c r="H490" s="46"/>
      <c r="I490" s="46"/>
      <c r="J490" s="46"/>
      <c r="K490" s="46"/>
      <c r="L490" s="46"/>
      <c r="M490" s="46"/>
      <c r="N490" s="46"/>
      <c r="O490" s="46"/>
      <c r="P490" s="46"/>
      <c r="Q490" s="46"/>
    </row>
    <row r="491" spans="8:17" ht="15">
      <c r="H491" s="46"/>
      <c r="I491" s="46"/>
      <c r="J491" s="46"/>
      <c r="K491" s="46"/>
      <c r="L491" s="46"/>
      <c r="M491" s="46"/>
      <c r="N491" s="46"/>
      <c r="O491" s="46"/>
      <c r="P491" s="46"/>
      <c r="Q491" s="46"/>
    </row>
    <row r="492" spans="8:17" ht="15">
      <c r="H492" s="46"/>
      <c r="I492" s="46"/>
      <c r="J492" s="46"/>
      <c r="K492" s="46"/>
      <c r="L492" s="46"/>
      <c r="M492" s="46"/>
      <c r="N492" s="46"/>
      <c r="O492" s="46"/>
      <c r="P492" s="46"/>
      <c r="Q492" s="46"/>
    </row>
    <row r="493" spans="8:17" ht="15">
      <c r="H493" s="46"/>
      <c r="I493" s="46"/>
      <c r="J493" s="46"/>
      <c r="K493" s="46"/>
      <c r="L493" s="46"/>
      <c r="M493" s="46"/>
      <c r="N493" s="46"/>
      <c r="O493" s="46"/>
      <c r="P493" s="46"/>
      <c r="Q493" s="46"/>
    </row>
    <row r="494" spans="8:17" ht="15">
      <c r="H494" s="46"/>
      <c r="I494" s="46"/>
      <c r="J494" s="46"/>
      <c r="K494" s="46"/>
      <c r="L494" s="46"/>
      <c r="M494" s="46"/>
      <c r="N494" s="46"/>
      <c r="O494" s="46"/>
      <c r="P494" s="46"/>
      <c r="Q494" s="46"/>
    </row>
    <row r="495" spans="8:17" ht="15">
      <c r="H495" s="46"/>
      <c r="I495" s="46"/>
      <c r="J495" s="46"/>
      <c r="K495" s="46"/>
      <c r="L495" s="46"/>
      <c r="M495" s="46"/>
      <c r="N495" s="46"/>
      <c r="O495" s="46"/>
      <c r="P495" s="46"/>
      <c r="Q495" s="46"/>
    </row>
    <row r="496" spans="8:17" ht="15">
      <c r="H496" s="46"/>
      <c r="I496" s="46"/>
      <c r="J496" s="46"/>
      <c r="K496" s="46"/>
      <c r="L496" s="46"/>
      <c r="M496" s="46"/>
      <c r="N496" s="46"/>
      <c r="O496" s="46"/>
      <c r="P496" s="46"/>
      <c r="Q496" s="46"/>
    </row>
    <row r="497" spans="8:17" ht="15">
      <c r="H497" s="46"/>
      <c r="I497" s="46"/>
      <c r="J497" s="46"/>
      <c r="K497" s="46"/>
      <c r="L497" s="46"/>
      <c r="M497" s="46"/>
      <c r="N497" s="46"/>
      <c r="O497" s="46"/>
      <c r="P497" s="46"/>
      <c r="Q497" s="46"/>
    </row>
    <row r="498" spans="8:17" ht="15">
      <c r="H498" s="46"/>
      <c r="I498" s="46"/>
      <c r="J498" s="46"/>
      <c r="K498" s="46"/>
      <c r="L498" s="46"/>
      <c r="M498" s="46"/>
      <c r="N498" s="46"/>
      <c r="O498" s="46"/>
      <c r="P498" s="46"/>
      <c r="Q498" s="46"/>
    </row>
    <row r="499" spans="8:17" ht="15">
      <c r="H499" s="46"/>
      <c r="I499" s="46"/>
      <c r="J499" s="46"/>
      <c r="K499" s="46"/>
      <c r="L499" s="46"/>
      <c r="M499" s="46"/>
      <c r="N499" s="46"/>
      <c r="O499" s="46"/>
      <c r="P499" s="46"/>
      <c r="Q499" s="46"/>
    </row>
    <row r="500" spans="8:17" ht="15">
      <c r="H500" s="46"/>
      <c r="I500" s="46"/>
      <c r="J500" s="46"/>
      <c r="K500" s="46"/>
      <c r="L500" s="46"/>
      <c r="M500" s="46"/>
      <c r="N500" s="46"/>
      <c r="O500" s="46"/>
      <c r="P500" s="46"/>
      <c r="Q500" s="46"/>
    </row>
    <row r="501" spans="8:17" ht="15">
      <c r="H501" s="46"/>
      <c r="I501" s="46"/>
      <c r="J501" s="46"/>
      <c r="K501" s="46"/>
      <c r="L501" s="46"/>
      <c r="M501" s="46"/>
      <c r="N501" s="46"/>
      <c r="O501" s="46"/>
      <c r="P501" s="46"/>
      <c r="Q501" s="46"/>
    </row>
    <row r="502" spans="8:17" ht="15">
      <c r="H502" s="46"/>
      <c r="I502" s="46"/>
      <c r="J502" s="46"/>
      <c r="K502" s="46"/>
      <c r="L502" s="46"/>
      <c r="M502" s="46"/>
      <c r="N502" s="46"/>
      <c r="O502" s="46"/>
      <c r="P502" s="46"/>
      <c r="Q502" s="46"/>
    </row>
    <row r="503" spans="8:17" ht="15">
      <c r="H503" s="46"/>
      <c r="I503" s="46"/>
      <c r="J503" s="46"/>
      <c r="K503" s="46"/>
      <c r="L503" s="46"/>
      <c r="M503" s="46"/>
      <c r="N503" s="46"/>
      <c r="O503" s="46"/>
      <c r="P503" s="46"/>
      <c r="Q503" s="46"/>
    </row>
    <row r="504" spans="8:17" ht="15">
      <c r="H504" s="46"/>
      <c r="I504" s="46"/>
      <c r="J504" s="46"/>
      <c r="K504" s="46"/>
      <c r="L504" s="46"/>
      <c r="M504" s="46"/>
      <c r="N504" s="46"/>
      <c r="O504" s="46"/>
      <c r="P504" s="46"/>
      <c r="Q504" s="46"/>
    </row>
    <row r="505" spans="8:17" ht="15">
      <c r="H505" s="46"/>
      <c r="I505" s="46"/>
      <c r="J505" s="46"/>
      <c r="K505" s="46"/>
      <c r="L505" s="46"/>
      <c r="M505" s="46"/>
      <c r="N505" s="46"/>
      <c r="O505" s="46"/>
      <c r="P505" s="46"/>
      <c r="Q505" s="46"/>
    </row>
    <row r="506" spans="8:17" ht="15">
      <c r="H506" s="46"/>
      <c r="I506" s="46"/>
      <c r="J506" s="46"/>
      <c r="K506" s="46"/>
      <c r="L506" s="46"/>
      <c r="M506" s="46"/>
      <c r="N506" s="46"/>
      <c r="O506" s="46"/>
      <c r="P506" s="46"/>
      <c r="Q506" s="46"/>
    </row>
    <row r="507" spans="8:17" ht="15">
      <c r="H507" s="46"/>
      <c r="I507" s="46"/>
      <c r="J507" s="46"/>
      <c r="K507" s="46"/>
      <c r="L507" s="46"/>
      <c r="M507" s="46"/>
      <c r="N507" s="46"/>
      <c r="O507" s="46"/>
      <c r="P507" s="46"/>
      <c r="Q507" s="46"/>
    </row>
    <row r="508" spans="8:17" ht="15">
      <c r="H508" s="46"/>
      <c r="I508" s="46"/>
      <c r="J508" s="46"/>
      <c r="K508" s="46"/>
      <c r="L508" s="46"/>
      <c r="M508" s="46"/>
      <c r="N508" s="46"/>
      <c r="O508" s="46"/>
      <c r="P508" s="46"/>
      <c r="Q508" s="46"/>
    </row>
    <row r="509" spans="8:17" ht="15">
      <c r="H509" s="46"/>
      <c r="I509" s="46"/>
      <c r="J509" s="46"/>
      <c r="K509" s="46"/>
      <c r="L509" s="46"/>
      <c r="M509" s="46"/>
      <c r="N509" s="46"/>
      <c r="O509" s="46"/>
      <c r="P509" s="46"/>
      <c r="Q509" s="46"/>
    </row>
    <row r="510" spans="8:17" ht="15">
      <c r="H510" s="46"/>
      <c r="I510" s="46"/>
      <c r="J510" s="46"/>
      <c r="K510" s="46"/>
      <c r="L510" s="46"/>
      <c r="M510" s="46"/>
      <c r="N510" s="46"/>
      <c r="O510" s="46"/>
      <c r="P510" s="46"/>
      <c r="Q510" s="46"/>
    </row>
    <row r="511" spans="8:17" ht="15">
      <c r="H511" s="46"/>
      <c r="I511" s="46"/>
      <c r="J511" s="46"/>
      <c r="K511" s="46"/>
      <c r="L511" s="46"/>
      <c r="M511" s="46"/>
      <c r="N511" s="46"/>
      <c r="O511" s="46"/>
      <c r="P511" s="46"/>
      <c r="Q511" s="46"/>
    </row>
    <row r="512" spans="8:17" ht="15">
      <c r="H512" s="46"/>
      <c r="I512" s="46"/>
      <c r="J512" s="46"/>
      <c r="K512" s="46"/>
      <c r="L512" s="46"/>
      <c r="M512" s="46"/>
      <c r="N512" s="46"/>
      <c r="O512" s="46"/>
      <c r="P512" s="46"/>
      <c r="Q512" s="46"/>
    </row>
    <row r="513" spans="8:17" ht="15">
      <c r="H513" s="46"/>
      <c r="I513" s="46"/>
      <c r="J513" s="46"/>
      <c r="K513" s="46"/>
      <c r="L513" s="46"/>
      <c r="M513" s="46"/>
      <c r="N513" s="46"/>
      <c r="O513" s="46"/>
      <c r="P513" s="46"/>
      <c r="Q513" s="46"/>
    </row>
    <row r="514" spans="8:17" ht="15">
      <c r="H514" s="46"/>
      <c r="I514" s="46"/>
      <c r="J514" s="46"/>
      <c r="K514" s="46"/>
      <c r="L514" s="46"/>
      <c r="M514" s="46"/>
      <c r="N514" s="46"/>
      <c r="O514" s="46"/>
      <c r="P514" s="46"/>
      <c r="Q514" s="46"/>
    </row>
    <row r="515" spans="8:17" ht="15">
      <c r="H515" s="46"/>
      <c r="I515" s="46"/>
      <c r="J515" s="46"/>
      <c r="K515" s="46"/>
      <c r="L515" s="46"/>
      <c r="M515" s="46"/>
      <c r="N515" s="46"/>
      <c r="O515" s="46"/>
      <c r="P515" s="46"/>
      <c r="Q515" s="46"/>
    </row>
    <row r="516" spans="8:17" ht="15">
      <c r="H516" s="46"/>
      <c r="I516" s="46"/>
      <c r="J516" s="46"/>
      <c r="K516" s="46"/>
      <c r="L516" s="46"/>
      <c r="M516" s="46"/>
      <c r="N516" s="46"/>
      <c r="O516" s="46"/>
      <c r="P516" s="46"/>
      <c r="Q516" s="46"/>
    </row>
    <row r="517" spans="8:17" ht="15">
      <c r="H517" s="46"/>
      <c r="I517" s="46"/>
      <c r="J517" s="46"/>
      <c r="K517" s="46"/>
      <c r="L517" s="46"/>
      <c r="M517" s="46"/>
      <c r="N517" s="46"/>
      <c r="O517" s="46"/>
      <c r="P517" s="46"/>
      <c r="Q517" s="46"/>
    </row>
    <row r="518" spans="8:17" ht="15">
      <c r="H518" s="46"/>
      <c r="I518" s="46"/>
      <c r="J518" s="46"/>
      <c r="K518" s="46"/>
      <c r="L518" s="46"/>
      <c r="M518" s="46"/>
      <c r="N518" s="46"/>
      <c r="O518" s="46"/>
      <c r="P518" s="46"/>
      <c r="Q518" s="46"/>
    </row>
    <row r="519" spans="8:17" ht="15">
      <c r="H519" s="46"/>
      <c r="I519" s="46"/>
      <c r="J519" s="46"/>
      <c r="K519" s="46"/>
      <c r="L519" s="46"/>
      <c r="M519" s="46"/>
      <c r="N519" s="46"/>
      <c r="O519" s="46"/>
      <c r="P519" s="46"/>
      <c r="Q519" s="46"/>
    </row>
    <row r="520" spans="8:17" ht="15">
      <c r="H520" s="46"/>
      <c r="I520" s="46"/>
      <c r="J520" s="46"/>
      <c r="K520" s="46"/>
      <c r="L520" s="46"/>
      <c r="M520" s="46"/>
      <c r="N520" s="46"/>
      <c r="O520" s="46"/>
      <c r="P520" s="46"/>
      <c r="Q520" s="46"/>
    </row>
    <row r="521" spans="8:17" ht="15">
      <c r="H521" s="46"/>
      <c r="I521" s="46"/>
      <c r="J521" s="46"/>
      <c r="K521" s="46"/>
      <c r="L521" s="46"/>
      <c r="M521" s="46"/>
      <c r="N521" s="46"/>
      <c r="O521" s="46"/>
      <c r="P521" s="46"/>
      <c r="Q521" s="46"/>
    </row>
    <row r="522" spans="8:17" ht="15">
      <c r="H522" s="46"/>
      <c r="I522" s="46"/>
      <c r="J522" s="46"/>
      <c r="K522" s="46"/>
      <c r="L522" s="46"/>
      <c r="M522" s="46"/>
      <c r="N522" s="46"/>
      <c r="O522" s="46"/>
      <c r="P522" s="46"/>
      <c r="Q522" s="46"/>
    </row>
    <row r="523" spans="8:17" ht="15">
      <c r="H523" s="46"/>
      <c r="I523" s="46"/>
      <c r="J523" s="46"/>
      <c r="K523" s="46"/>
      <c r="L523" s="46"/>
      <c r="M523" s="46"/>
      <c r="N523" s="46"/>
      <c r="O523" s="46"/>
      <c r="P523" s="46"/>
      <c r="Q523" s="46"/>
    </row>
    <row r="524" spans="8:17" ht="15">
      <c r="H524" s="46"/>
      <c r="I524" s="46"/>
      <c r="J524" s="46"/>
      <c r="K524" s="46"/>
      <c r="L524" s="46"/>
      <c r="M524" s="46"/>
      <c r="N524" s="46"/>
      <c r="O524" s="46"/>
      <c r="P524" s="46"/>
      <c r="Q524" s="46"/>
    </row>
    <row r="525" spans="8:17" ht="15">
      <c r="H525" s="46"/>
      <c r="I525" s="46"/>
      <c r="J525" s="46"/>
      <c r="K525" s="46"/>
      <c r="L525" s="46"/>
      <c r="M525" s="46"/>
      <c r="N525" s="46"/>
      <c r="O525" s="46"/>
      <c r="P525" s="46"/>
      <c r="Q525" s="46"/>
    </row>
    <row r="526" spans="8:17" ht="15">
      <c r="H526" s="46"/>
      <c r="I526" s="46"/>
      <c r="J526" s="46"/>
      <c r="K526" s="46"/>
      <c r="L526" s="46"/>
      <c r="M526" s="46"/>
      <c r="N526" s="46"/>
      <c r="O526" s="46"/>
      <c r="P526" s="46"/>
      <c r="Q526" s="46"/>
    </row>
    <row r="527" spans="8:17" ht="15">
      <c r="H527" s="46"/>
      <c r="I527" s="46"/>
      <c r="J527" s="46"/>
      <c r="K527" s="46"/>
      <c r="L527" s="46"/>
      <c r="M527" s="46"/>
      <c r="N527" s="46"/>
      <c r="O527" s="46"/>
      <c r="P527" s="46"/>
      <c r="Q527" s="46"/>
    </row>
    <row r="528" spans="8:17" ht="15">
      <c r="H528" s="46"/>
      <c r="I528" s="46"/>
      <c r="J528" s="46"/>
      <c r="K528" s="46"/>
      <c r="L528" s="46"/>
      <c r="M528" s="46"/>
      <c r="N528" s="46"/>
      <c r="O528" s="46"/>
      <c r="P528" s="46"/>
      <c r="Q528" s="46"/>
    </row>
    <row r="529" spans="8:17" ht="15">
      <c r="H529" s="46"/>
      <c r="I529" s="46"/>
      <c r="J529" s="46"/>
      <c r="K529" s="46"/>
      <c r="L529" s="46"/>
      <c r="M529" s="46"/>
      <c r="N529" s="46"/>
      <c r="O529" s="46"/>
      <c r="P529" s="46"/>
      <c r="Q529" s="46"/>
    </row>
    <row r="530" spans="8:17" ht="15">
      <c r="H530" s="46"/>
      <c r="I530" s="46"/>
      <c r="J530" s="46"/>
      <c r="K530" s="46"/>
      <c r="L530" s="46"/>
      <c r="M530" s="46"/>
      <c r="N530" s="46"/>
      <c r="O530" s="46"/>
      <c r="P530" s="46"/>
      <c r="Q530" s="46"/>
    </row>
    <row r="531" spans="8:17" ht="15">
      <c r="H531" s="46"/>
      <c r="I531" s="46"/>
      <c r="J531" s="46"/>
      <c r="K531" s="46"/>
      <c r="L531" s="46"/>
      <c r="M531" s="46"/>
      <c r="N531" s="46"/>
      <c r="O531" s="46"/>
      <c r="P531" s="46"/>
      <c r="Q531" s="46"/>
    </row>
    <row r="532" spans="8:17" ht="15">
      <c r="H532" s="46"/>
      <c r="I532" s="46"/>
      <c r="J532" s="46"/>
      <c r="K532" s="46"/>
      <c r="L532" s="46"/>
      <c r="M532" s="46"/>
      <c r="N532" s="46"/>
      <c r="O532" s="46"/>
      <c r="P532" s="46"/>
      <c r="Q532" s="46"/>
    </row>
    <row r="533" spans="8:17" ht="15">
      <c r="H533" s="46"/>
      <c r="I533" s="46"/>
      <c r="J533" s="46"/>
      <c r="K533" s="46"/>
      <c r="L533" s="46"/>
      <c r="M533" s="46"/>
      <c r="N533" s="46"/>
      <c r="O533" s="46"/>
      <c r="P533" s="46"/>
      <c r="Q533" s="46"/>
    </row>
    <row r="534" spans="8:17" ht="15">
      <c r="H534" s="46"/>
      <c r="I534" s="46"/>
      <c r="J534" s="46"/>
      <c r="K534" s="46"/>
      <c r="L534" s="46"/>
      <c r="M534" s="46"/>
      <c r="N534" s="46"/>
      <c r="O534" s="46"/>
      <c r="P534" s="46"/>
      <c r="Q534" s="46"/>
    </row>
    <row r="535" spans="8:17" ht="15">
      <c r="H535" s="46"/>
      <c r="I535" s="46"/>
      <c r="J535" s="46"/>
      <c r="K535" s="46"/>
      <c r="L535" s="46"/>
      <c r="M535" s="46"/>
      <c r="N535" s="46"/>
      <c r="O535" s="46"/>
      <c r="P535" s="46"/>
      <c r="Q535" s="46"/>
    </row>
    <row r="536" spans="8:17" ht="15">
      <c r="H536" s="46"/>
      <c r="I536" s="46"/>
      <c r="J536" s="46"/>
      <c r="K536" s="46"/>
      <c r="L536" s="46"/>
      <c r="M536" s="46"/>
      <c r="N536" s="46"/>
      <c r="O536" s="46"/>
      <c r="P536" s="46"/>
      <c r="Q536" s="46"/>
    </row>
    <row r="537" spans="8:17" ht="15">
      <c r="H537" s="46"/>
      <c r="I537" s="46"/>
      <c r="J537" s="46"/>
      <c r="K537" s="46"/>
      <c r="L537" s="46"/>
      <c r="M537" s="46"/>
      <c r="N537" s="46"/>
      <c r="O537" s="46"/>
      <c r="P537" s="46"/>
      <c r="Q537" s="46"/>
    </row>
    <row r="538" spans="8:17" ht="15">
      <c r="H538" s="46"/>
      <c r="I538" s="46"/>
      <c r="J538" s="46"/>
      <c r="K538" s="46"/>
      <c r="L538" s="46"/>
      <c r="M538" s="46"/>
      <c r="N538" s="46"/>
      <c r="O538" s="46"/>
      <c r="P538" s="46"/>
      <c r="Q538" s="46"/>
    </row>
    <row r="539" spans="8:17" ht="15">
      <c r="H539" s="46"/>
      <c r="I539" s="46"/>
      <c r="J539" s="46"/>
      <c r="K539" s="46"/>
      <c r="L539" s="46"/>
      <c r="M539" s="46"/>
      <c r="N539" s="46"/>
      <c r="O539" s="46"/>
      <c r="P539" s="46"/>
      <c r="Q539" s="46"/>
    </row>
    <row r="540" spans="8:17" ht="15">
      <c r="H540" s="46"/>
      <c r="I540" s="46"/>
      <c r="J540" s="46"/>
      <c r="K540" s="46"/>
      <c r="L540" s="46"/>
      <c r="M540" s="46"/>
      <c r="N540" s="46"/>
      <c r="O540" s="46"/>
      <c r="P540" s="46"/>
      <c r="Q540" s="46"/>
    </row>
    <row r="541" spans="8:17" ht="15">
      <c r="H541" s="46"/>
      <c r="I541" s="46"/>
      <c r="J541" s="46"/>
      <c r="K541" s="46"/>
      <c r="L541" s="46"/>
      <c r="M541" s="46"/>
      <c r="N541" s="46"/>
      <c r="O541" s="46"/>
      <c r="P541" s="46"/>
      <c r="Q541" s="46"/>
    </row>
    <row r="542" spans="8:17" ht="15">
      <c r="H542" s="46"/>
      <c r="I542" s="46"/>
      <c r="J542" s="46"/>
      <c r="K542" s="46"/>
      <c r="L542" s="46"/>
      <c r="M542" s="46"/>
      <c r="N542" s="46"/>
      <c r="O542" s="46"/>
      <c r="P542" s="46"/>
      <c r="Q542" s="46"/>
    </row>
    <row r="543" spans="8:17" ht="15">
      <c r="H543" s="46"/>
      <c r="I543" s="46"/>
      <c r="J543" s="46"/>
      <c r="K543" s="46"/>
      <c r="L543" s="46"/>
      <c r="M543" s="46"/>
      <c r="N543" s="46"/>
      <c r="O543" s="46"/>
      <c r="P543" s="46"/>
      <c r="Q543" s="46"/>
    </row>
    <row r="544" spans="8:17" ht="15">
      <c r="H544" s="46"/>
      <c r="I544" s="46"/>
      <c r="J544" s="46"/>
      <c r="K544" s="46"/>
      <c r="L544" s="46"/>
      <c r="M544" s="46"/>
      <c r="N544" s="46"/>
      <c r="O544" s="46"/>
      <c r="P544" s="46"/>
      <c r="Q544" s="46"/>
    </row>
    <row r="545" spans="8:17" ht="15">
      <c r="H545" s="46"/>
      <c r="I545" s="46"/>
      <c r="J545" s="46"/>
      <c r="K545" s="46"/>
      <c r="L545" s="46"/>
      <c r="M545" s="46"/>
      <c r="N545" s="46"/>
      <c r="O545" s="46"/>
      <c r="P545" s="46"/>
      <c r="Q545" s="46"/>
    </row>
    <row r="546" spans="8:17" ht="15">
      <c r="H546" s="46"/>
      <c r="I546" s="46"/>
      <c r="J546" s="46"/>
      <c r="K546" s="46"/>
      <c r="L546" s="46"/>
      <c r="M546" s="46"/>
      <c r="N546" s="46"/>
      <c r="O546" s="46"/>
      <c r="P546" s="46"/>
      <c r="Q546" s="46"/>
    </row>
    <row r="547" spans="8:17" ht="15">
      <c r="H547" s="46"/>
      <c r="I547" s="46"/>
      <c r="J547" s="46"/>
      <c r="K547" s="46"/>
      <c r="L547" s="46"/>
      <c r="M547" s="46"/>
      <c r="N547" s="46"/>
      <c r="O547" s="46"/>
      <c r="P547" s="46"/>
      <c r="Q547" s="46"/>
    </row>
    <row r="548" spans="8:17" ht="15">
      <c r="H548" s="46"/>
      <c r="I548" s="46"/>
      <c r="J548" s="46"/>
      <c r="K548" s="46"/>
      <c r="L548" s="46"/>
      <c r="M548" s="46"/>
      <c r="N548" s="46"/>
      <c r="O548" s="46"/>
      <c r="P548" s="46"/>
      <c r="Q548" s="46"/>
    </row>
    <row r="549" spans="8:17" ht="15">
      <c r="H549" s="46"/>
      <c r="I549" s="46"/>
      <c r="J549" s="46"/>
      <c r="K549" s="46"/>
      <c r="L549" s="46"/>
      <c r="M549" s="46"/>
      <c r="N549" s="46"/>
      <c r="O549" s="46"/>
      <c r="P549" s="46"/>
      <c r="Q549" s="46"/>
    </row>
    <row r="550" spans="8:17" ht="15">
      <c r="H550" s="46"/>
      <c r="I550" s="46"/>
      <c r="J550" s="46"/>
      <c r="K550" s="46"/>
      <c r="L550" s="46"/>
      <c r="M550" s="46"/>
      <c r="N550" s="46"/>
      <c r="O550" s="46"/>
      <c r="P550" s="46"/>
      <c r="Q550" s="46"/>
    </row>
    <row r="551" spans="8:17" ht="15">
      <c r="H551" s="46"/>
      <c r="I551" s="46"/>
      <c r="J551" s="46"/>
      <c r="K551" s="46"/>
      <c r="L551" s="46"/>
      <c r="M551" s="46"/>
      <c r="N551" s="46"/>
      <c r="O551" s="46"/>
      <c r="P551" s="46"/>
      <c r="Q551" s="46"/>
    </row>
    <row r="552" spans="8:17" ht="15">
      <c r="H552" s="46"/>
      <c r="I552" s="46"/>
      <c r="J552" s="46"/>
      <c r="K552" s="46"/>
      <c r="L552" s="46"/>
      <c r="M552" s="46"/>
      <c r="N552" s="46"/>
      <c r="O552" s="46"/>
      <c r="P552" s="46"/>
      <c r="Q552" s="46"/>
    </row>
    <row r="553" spans="8:17" ht="15">
      <c r="H553" s="46"/>
      <c r="I553" s="46"/>
      <c r="J553" s="46"/>
      <c r="K553" s="46"/>
      <c r="L553" s="46"/>
      <c r="M553" s="46"/>
      <c r="N553" s="46"/>
      <c r="O553" s="46"/>
      <c r="P553" s="46"/>
      <c r="Q553" s="46"/>
    </row>
    <row r="554" spans="8:17" ht="15">
      <c r="H554" s="46"/>
      <c r="I554" s="46"/>
      <c r="J554" s="46"/>
      <c r="K554" s="46"/>
      <c r="L554" s="46"/>
      <c r="M554" s="46"/>
      <c r="N554" s="46"/>
      <c r="O554" s="46"/>
      <c r="P554" s="46"/>
      <c r="Q554" s="46"/>
    </row>
    <row r="555" spans="8:17" ht="15">
      <c r="H555" s="46"/>
      <c r="I555" s="46"/>
      <c r="J555" s="46"/>
      <c r="K555" s="46"/>
      <c r="L555" s="46"/>
      <c r="M555" s="46"/>
      <c r="N555" s="46"/>
      <c r="O555" s="46"/>
      <c r="P555" s="46"/>
      <c r="Q555" s="46"/>
    </row>
    <row r="556" spans="8:17" ht="15">
      <c r="H556" s="46"/>
      <c r="I556" s="46"/>
      <c r="J556" s="46"/>
      <c r="K556" s="46"/>
      <c r="L556" s="46"/>
      <c r="M556" s="46"/>
      <c r="N556" s="46"/>
      <c r="O556" s="46"/>
      <c r="P556" s="46"/>
      <c r="Q556" s="46"/>
    </row>
    <row r="557" spans="8:17" ht="15">
      <c r="H557" s="46"/>
      <c r="I557" s="46"/>
      <c r="J557" s="46"/>
      <c r="K557" s="46"/>
      <c r="L557" s="46"/>
      <c r="M557" s="46"/>
      <c r="N557" s="46"/>
      <c r="O557" s="46"/>
      <c r="P557" s="46"/>
      <c r="Q557" s="46"/>
    </row>
    <row r="558" spans="8:17" ht="15">
      <c r="H558" s="46"/>
      <c r="I558" s="46"/>
      <c r="J558" s="46"/>
      <c r="K558" s="46"/>
      <c r="L558" s="46"/>
      <c r="M558" s="46"/>
      <c r="N558" s="46"/>
      <c r="O558" s="46"/>
      <c r="P558" s="46"/>
      <c r="Q558" s="46"/>
    </row>
    <row r="559" spans="8:17" ht="15">
      <c r="H559" s="46"/>
      <c r="I559" s="46"/>
      <c r="J559" s="46"/>
      <c r="K559" s="46"/>
      <c r="L559" s="46"/>
      <c r="M559" s="46"/>
      <c r="N559" s="46"/>
      <c r="O559" s="46"/>
      <c r="P559" s="46"/>
      <c r="Q559" s="46"/>
    </row>
    <row r="560" spans="8:17" ht="15">
      <c r="H560" s="46"/>
      <c r="I560" s="46"/>
      <c r="J560" s="46"/>
      <c r="K560" s="46"/>
      <c r="L560" s="46"/>
      <c r="M560" s="46"/>
      <c r="N560" s="46"/>
      <c r="O560" s="46"/>
      <c r="P560" s="46"/>
      <c r="Q560" s="46"/>
    </row>
    <row r="561" spans="8:17" ht="15">
      <c r="H561" s="46"/>
      <c r="I561" s="46"/>
      <c r="J561" s="46"/>
      <c r="K561" s="46"/>
      <c r="L561" s="46"/>
      <c r="M561" s="46"/>
      <c r="N561" s="46"/>
      <c r="O561" s="46"/>
      <c r="P561" s="46"/>
      <c r="Q561" s="46"/>
    </row>
    <row r="562" spans="8:17" ht="15">
      <c r="H562" s="46"/>
      <c r="I562" s="46"/>
      <c r="J562" s="46"/>
      <c r="K562" s="46"/>
      <c r="L562" s="46"/>
      <c r="M562" s="46"/>
      <c r="N562" s="46"/>
      <c r="O562" s="46"/>
      <c r="P562" s="46"/>
      <c r="Q562" s="46"/>
    </row>
    <row r="563" spans="8:17" ht="15">
      <c r="H563" s="46"/>
      <c r="I563" s="46"/>
      <c r="J563" s="46"/>
      <c r="K563" s="46"/>
      <c r="L563" s="46"/>
      <c r="M563" s="46"/>
      <c r="N563" s="46"/>
      <c r="O563" s="46"/>
      <c r="P563" s="46"/>
      <c r="Q563" s="46"/>
    </row>
    <row r="564" spans="8:17" ht="15">
      <c r="H564" s="46"/>
      <c r="I564" s="46"/>
      <c r="J564" s="46"/>
      <c r="K564" s="46"/>
      <c r="L564" s="46"/>
      <c r="M564" s="46"/>
      <c r="N564" s="46"/>
      <c r="O564" s="46"/>
      <c r="P564" s="46"/>
      <c r="Q564" s="46"/>
    </row>
    <row r="565" spans="8:17" ht="15">
      <c r="H565" s="46"/>
      <c r="I565" s="46"/>
      <c r="J565" s="46"/>
      <c r="K565" s="46"/>
      <c r="L565" s="46"/>
      <c r="M565" s="46"/>
      <c r="N565" s="46"/>
      <c r="O565" s="46"/>
      <c r="P565" s="46"/>
      <c r="Q565" s="46"/>
    </row>
    <row r="566" spans="8:17" ht="15">
      <c r="H566" s="46"/>
      <c r="I566" s="46"/>
      <c r="J566" s="46"/>
      <c r="K566" s="46"/>
      <c r="L566" s="46"/>
      <c r="M566" s="46"/>
      <c r="N566" s="46"/>
      <c r="O566" s="46"/>
      <c r="P566" s="46"/>
      <c r="Q566" s="46"/>
    </row>
    <row r="567" spans="8:17" ht="15">
      <c r="H567" s="46"/>
      <c r="I567" s="46"/>
      <c r="J567" s="46"/>
      <c r="K567" s="46"/>
      <c r="L567" s="46"/>
      <c r="M567" s="46"/>
      <c r="N567" s="46"/>
      <c r="O567" s="46"/>
      <c r="P567" s="46"/>
      <c r="Q567" s="46"/>
    </row>
    <row r="568" spans="8:17" ht="15">
      <c r="H568" s="46"/>
      <c r="I568" s="46"/>
      <c r="J568" s="46"/>
      <c r="K568" s="46"/>
      <c r="L568" s="46"/>
      <c r="M568" s="46"/>
      <c r="N568" s="46"/>
      <c r="O568" s="46"/>
      <c r="P568" s="46"/>
      <c r="Q568" s="46"/>
    </row>
    <row r="569" spans="8:17" ht="15">
      <c r="H569" s="46"/>
      <c r="I569" s="46"/>
      <c r="J569" s="46"/>
      <c r="K569" s="46"/>
      <c r="L569" s="46"/>
      <c r="M569" s="46"/>
      <c r="N569" s="46"/>
      <c r="O569" s="46"/>
      <c r="P569" s="46"/>
      <c r="Q569" s="46"/>
    </row>
    <row r="570" spans="8:17" ht="15">
      <c r="H570" s="46"/>
      <c r="I570" s="46"/>
      <c r="J570" s="46"/>
      <c r="K570" s="46"/>
      <c r="L570" s="46"/>
      <c r="M570" s="46"/>
      <c r="N570" s="46"/>
      <c r="O570" s="46"/>
      <c r="P570" s="46"/>
      <c r="Q570" s="46"/>
    </row>
    <row r="571" spans="8:17" ht="15">
      <c r="H571" s="46"/>
      <c r="I571" s="46"/>
      <c r="J571" s="46"/>
      <c r="K571" s="46"/>
      <c r="L571" s="46"/>
      <c r="M571" s="46"/>
      <c r="N571" s="46"/>
      <c r="O571" s="46"/>
      <c r="P571" s="46"/>
      <c r="Q571" s="46"/>
    </row>
    <row r="572" spans="8:17" ht="15">
      <c r="H572" s="46"/>
      <c r="I572" s="46"/>
      <c r="J572" s="46"/>
      <c r="K572" s="46"/>
      <c r="L572" s="46"/>
      <c r="M572" s="46"/>
      <c r="N572" s="46"/>
      <c r="O572" s="46"/>
      <c r="P572" s="46"/>
      <c r="Q572" s="46"/>
    </row>
    <row r="573" spans="8:17" ht="15">
      <c r="H573" s="46"/>
      <c r="I573" s="46"/>
      <c r="J573" s="46"/>
      <c r="K573" s="46"/>
      <c r="L573" s="46"/>
      <c r="M573" s="46"/>
      <c r="N573" s="46"/>
      <c r="O573" s="46"/>
      <c r="P573" s="46"/>
      <c r="Q573" s="46"/>
    </row>
    <row r="574" spans="8:17" ht="15">
      <c r="H574" s="46"/>
      <c r="I574" s="46"/>
      <c r="J574" s="46"/>
      <c r="K574" s="46"/>
      <c r="L574" s="46"/>
      <c r="M574" s="46"/>
      <c r="N574" s="46"/>
      <c r="O574" s="46"/>
      <c r="P574" s="46"/>
      <c r="Q574" s="46"/>
    </row>
    <row r="575" spans="8:17" ht="15">
      <c r="H575" s="46"/>
      <c r="I575" s="46"/>
      <c r="J575" s="46"/>
      <c r="K575" s="46"/>
      <c r="L575" s="46"/>
      <c r="M575" s="46"/>
      <c r="N575" s="46"/>
      <c r="O575" s="46"/>
      <c r="P575" s="46"/>
      <c r="Q575" s="46"/>
    </row>
    <row r="576" spans="8:17" ht="15">
      <c r="H576" s="46"/>
      <c r="I576" s="46"/>
      <c r="J576" s="46"/>
      <c r="K576" s="46"/>
      <c r="L576" s="46"/>
      <c r="M576" s="46"/>
      <c r="N576" s="46"/>
      <c r="O576" s="46"/>
      <c r="P576" s="46"/>
      <c r="Q576" s="46"/>
    </row>
    <row r="577" spans="8:17" ht="15">
      <c r="H577" s="46"/>
      <c r="I577" s="46"/>
      <c r="J577" s="46"/>
      <c r="K577" s="46"/>
      <c r="L577" s="46"/>
      <c r="M577" s="46"/>
      <c r="N577" s="46"/>
      <c r="O577" s="46"/>
      <c r="P577" s="46"/>
      <c r="Q577" s="46"/>
    </row>
    <row r="578" spans="8:17" ht="15">
      <c r="H578" s="46"/>
      <c r="I578" s="46"/>
      <c r="J578" s="46"/>
      <c r="K578" s="46"/>
      <c r="L578" s="46"/>
      <c r="M578" s="46"/>
      <c r="N578" s="46"/>
      <c r="O578" s="46"/>
      <c r="P578" s="46"/>
      <c r="Q578" s="46"/>
    </row>
    <row r="579" spans="8:17" ht="15">
      <c r="H579" s="46"/>
      <c r="I579" s="46"/>
      <c r="J579" s="46"/>
      <c r="K579" s="46"/>
      <c r="L579" s="46"/>
      <c r="M579" s="46"/>
      <c r="N579" s="46"/>
      <c r="O579" s="46"/>
      <c r="P579" s="46"/>
      <c r="Q579" s="46"/>
    </row>
    <row r="580" spans="8:17" ht="15">
      <c r="H580" s="46"/>
      <c r="I580" s="46"/>
      <c r="J580" s="46"/>
      <c r="K580" s="46"/>
      <c r="L580" s="46"/>
      <c r="M580" s="46"/>
      <c r="N580" s="46"/>
      <c r="O580" s="46"/>
      <c r="P580" s="46"/>
      <c r="Q580" s="46"/>
    </row>
    <row r="581" spans="8:17" ht="15">
      <c r="H581" s="46"/>
      <c r="I581" s="46"/>
      <c r="J581" s="46"/>
      <c r="K581" s="46"/>
      <c r="L581" s="46"/>
      <c r="M581" s="46"/>
      <c r="N581" s="46"/>
      <c r="O581" s="46"/>
      <c r="P581" s="46"/>
      <c r="Q581" s="46"/>
    </row>
    <row r="582" spans="8:17" ht="15">
      <c r="H582" s="46"/>
      <c r="I582" s="46"/>
      <c r="J582" s="46"/>
      <c r="K582" s="46"/>
      <c r="L582" s="46"/>
      <c r="M582" s="46"/>
      <c r="N582" s="46"/>
      <c r="O582" s="46"/>
      <c r="P582" s="46"/>
      <c r="Q582" s="46"/>
    </row>
    <row r="583" spans="8:17" ht="15">
      <c r="H583" s="46"/>
      <c r="I583" s="46"/>
      <c r="J583" s="46"/>
      <c r="K583" s="46"/>
      <c r="L583" s="46"/>
      <c r="M583" s="46"/>
      <c r="N583" s="46"/>
      <c r="O583" s="46"/>
      <c r="P583" s="46"/>
      <c r="Q583" s="46"/>
    </row>
    <row r="584" spans="8:17" ht="15">
      <c r="H584" s="46"/>
      <c r="I584" s="46"/>
      <c r="J584" s="46"/>
      <c r="K584" s="46"/>
      <c r="L584" s="46"/>
      <c r="M584" s="46"/>
      <c r="N584" s="46"/>
      <c r="O584" s="46"/>
      <c r="P584" s="46"/>
      <c r="Q584" s="46"/>
    </row>
    <row r="585" spans="8:17" ht="15">
      <c r="H585" s="46"/>
      <c r="I585" s="46"/>
      <c r="J585" s="46"/>
      <c r="K585" s="46"/>
      <c r="L585" s="46"/>
      <c r="M585" s="46"/>
      <c r="N585" s="46"/>
      <c r="O585" s="46"/>
      <c r="P585" s="46"/>
      <c r="Q585" s="46"/>
    </row>
    <row r="586" spans="8:17" ht="15">
      <c r="H586" s="46"/>
      <c r="I586" s="46"/>
      <c r="J586" s="46"/>
      <c r="K586" s="46"/>
      <c r="L586" s="46"/>
      <c r="M586" s="46"/>
      <c r="N586" s="46"/>
      <c r="O586" s="46"/>
      <c r="P586" s="46"/>
      <c r="Q586" s="46"/>
    </row>
    <row r="587" spans="8:17" ht="15">
      <c r="H587" s="46"/>
      <c r="I587" s="46"/>
      <c r="J587" s="46"/>
      <c r="K587" s="46"/>
      <c r="L587" s="46"/>
      <c r="M587" s="46"/>
      <c r="N587" s="46"/>
      <c r="O587" s="46"/>
      <c r="P587" s="46"/>
      <c r="Q587" s="46"/>
    </row>
    <row r="588" spans="8:17" ht="15">
      <c r="H588" s="46"/>
      <c r="I588" s="46"/>
      <c r="J588" s="46"/>
      <c r="K588" s="46"/>
      <c r="L588" s="46"/>
      <c r="M588" s="46"/>
      <c r="N588" s="46"/>
      <c r="O588" s="46"/>
      <c r="P588" s="46"/>
      <c r="Q588" s="46"/>
    </row>
    <row r="589" spans="8:17" ht="15">
      <c r="H589" s="46"/>
      <c r="I589" s="46"/>
      <c r="J589" s="46"/>
      <c r="K589" s="46"/>
      <c r="L589" s="46"/>
      <c r="M589" s="46"/>
      <c r="N589" s="46"/>
      <c r="O589" s="46"/>
      <c r="P589" s="46"/>
      <c r="Q589" s="46"/>
    </row>
    <row r="590" spans="8:17" ht="15">
      <c r="H590" s="46"/>
      <c r="I590" s="46"/>
      <c r="J590" s="46"/>
      <c r="K590" s="46"/>
      <c r="L590" s="46"/>
      <c r="M590" s="46"/>
      <c r="N590" s="46"/>
      <c r="O590" s="46"/>
      <c r="P590" s="46"/>
      <c r="Q590" s="46"/>
    </row>
    <row r="591" spans="8:17" ht="15">
      <c r="H591" s="46"/>
      <c r="I591" s="46"/>
      <c r="J591" s="46"/>
      <c r="K591" s="46"/>
      <c r="L591" s="46"/>
      <c r="M591" s="46"/>
      <c r="N591" s="46"/>
      <c r="O591" s="46"/>
      <c r="P591" s="46"/>
      <c r="Q591" s="46"/>
    </row>
    <row r="592" spans="8:17" ht="15">
      <c r="H592" s="46"/>
      <c r="I592" s="46"/>
      <c r="J592" s="46"/>
      <c r="K592" s="46"/>
      <c r="L592" s="46"/>
      <c r="M592" s="46"/>
      <c r="N592" s="46"/>
      <c r="O592" s="46"/>
      <c r="P592" s="46"/>
      <c r="Q592" s="46"/>
    </row>
    <row r="593" spans="8:17" ht="15">
      <c r="H593" s="46"/>
      <c r="I593" s="46"/>
      <c r="J593" s="46"/>
      <c r="K593" s="46"/>
      <c r="L593" s="46"/>
      <c r="M593" s="46"/>
      <c r="N593" s="46"/>
      <c r="O593" s="46"/>
      <c r="P593" s="46"/>
      <c r="Q593" s="46"/>
    </row>
    <row r="594" spans="8:17" ht="15">
      <c r="H594" s="46"/>
      <c r="I594" s="46"/>
      <c r="J594" s="46"/>
      <c r="K594" s="46"/>
      <c r="L594" s="46"/>
      <c r="M594" s="46"/>
      <c r="N594" s="46"/>
      <c r="O594" s="46"/>
      <c r="P594" s="46"/>
      <c r="Q594" s="46"/>
    </row>
    <row r="595" spans="8:17" ht="15">
      <c r="H595" s="46"/>
      <c r="I595" s="46"/>
      <c r="J595" s="46"/>
      <c r="K595" s="46"/>
      <c r="L595" s="46"/>
      <c r="M595" s="46"/>
      <c r="N595" s="46"/>
      <c r="O595" s="46"/>
      <c r="P595" s="46"/>
      <c r="Q595" s="46"/>
    </row>
    <row r="596" spans="8:17" ht="15">
      <c r="H596" s="46"/>
      <c r="I596" s="46"/>
      <c r="J596" s="46"/>
      <c r="K596" s="46"/>
      <c r="L596" s="46"/>
      <c r="M596" s="46"/>
      <c r="N596" s="46"/>
      <c r="O596" s="46"/>
      <c r="P596" s="46"/>
      <c r="Q596" s="46"/>
    </row>
    <row r="597" spans="8:17" ht="15">
      <c r="H597" s="46"/>
      <c r="I597" s="46"/>
      <c r="J597" s="46"/>
      <c r="K597" s="46"/>
      <c r="L597" s="46"/>
      <c r="M597" s="46"/>
      <c r="N597" s="46"/>
      <c r="O597" s="46"/>
      <c r="P597" s="46"/>
      <c r="Q597" s="46"/>
    </row>
    <row r="598" spans="8:17" ht="15">
      <c r="H598" s="46"/>
      <c r="I598" s="46"/>
      <c r="J598" s="46"/>
      <c r="K598" s="46"/>
      <c r="L598" s="46"/>
      <c r="M598" s="46"/>
      <c r="N598" s="46"/>
      <c r="O598" s="46"/>
      <c r="P598" s="46"/>
      <c r="Q598" s="46"/>
    </row>
    <row r="599" spans="8:17" ht="15">
      <c r="H599" s="46"/>
      <c r="I599" s="46"/>
      <c r="J599" s="46"/>
      <c r="K599" s="46"/>
      <c r="L599" s="46"/>
      <c r="M599" s="46"/>
      <c r="N599" s="46"/>
      <c r="O599" s="46"/>
      <c r="P599" s="46"/>
      <c r="Q599" s="46"/>
    </row>
    <row r="600" spans="8:17" ht="15">
      <c r="H600" s="46"/>
      <c r="I600" s="46"/>
      <c r="J600" s="46"/>
      <c r="K600" s="46"/>
      <c r="L600" s="46"/>
      <c r="M600" s="46"/>
      <c r="N600" s="46"/>
      <c r="O600" s="46"/>
      <c r="P600" s="46"/>
      <c r="Q600" s="46"/>
    </row>
    <row r="601" spans="8:17" ht="15">
      <c r="H601" s="46"/>
      <c r="I601" s="46"/>
      <c r="J601" s="46"/>
      <c r="K601" s="46"/>
      <c r="L601" s="46"/>
      <c r="M601" s="46"/>
      <c r="N601" s="46"/>
      <c r="O601" s="46"/>
      <c r="P601" s="46"/>
      <c r="Q601" s="46"/>
    </row>
    <row r="602" spans="8:17" ht="15">
      <c r="H602" s="46"/>
      <c r="I602" s="46"/>
      <c r="J602" s="46"/>
      <c r="K602" s="46"/>
      <c r="L602" s="46"/>
      <c r="M602" s="46"/>
      <c r="N602" s="46"/>
      <c r="O602" s="46"/>
      <c r="P602" s="46"/>
      <c r="Q602" s="46"/>
    </row>
    <row r="603" spans="8:17" ht="15">
      <c r="H603" s="46"/>
      <c r="I603" s="46"/>
      <c r="J603" s="46"/>
      <c r="K603" s="46"/>
      <c r="L603" s="46"/>
      <c r="M603" s="46"/>
      <c r="N603" s="46"/>
      <c r="O603" s="46"/>
      <c r="P603" s="46"/>
      <c r="Q603" s="46"/>
    </row>
    <row r="604" spans="8:17" ht="15">
      <c r="H604" s="46"/>
      <c r="I604" s="46"/>
      <c r="J604" s="46"/>
      <c r="K604" s="46"/>
      <c r="L604" s="46"/>
      <c r="M604" s="46"/>
      <c r="N604" s="46"/>
      <c r="O604" s="46"/>
      <c r="P604" s="46"/>
      <c r="Q604" s="46"/>
    </row>
    <row r="605" spans="8:17" ht="15">
      <c r="H605" s="46"/>
      <c r="I605" s="46"/>
      <c r="J605" s="46"/>
      <c r="K605" s="46"/>
      <c r="L605" s="46"/>
      <c r="M605" s="46"/>
      <c r="N605" s="46"/>
      <c r="O605" s="46"/>
      <c r="P605" s="46"/>
      <c r="Q605" s="46"/>
    </row>
    <row r="606" spans="8:17" ht="15">
      <c r="H606" s="46"/>
      <c r="I606" s="46"/>
      <c r="J606" s="46"/>
      <c r="K606" s="46"/>
      <c r="L606" s="46"/>
      <c r="M606" s="46"/>
      <c r="N606" s="46"/>
      <c r="O606" s="46"/>
      <c r="P606" s="46"/>
      <c r="Q606" s="46"/>
    </row>
    <row r="607" spans="8:17" ht="15">
      <c r="H607" s="46"/>
      <c r="I607" s="46"/>
      <c r="J607" s="46"/>
      <c r="K607" s="46"/>
      <c r="L607" s="46"/>
      <c r="M607" s="46"/>
      <c r="N607" s="46"/>
      <c r="O607" s="46"/>
      <c r="P607" s="46"/>
      <c r="Q607" s="46"/>
    </row>
    <row r="608" spans="8:17" ht="15">
      <c r="H608" s="46"/>
      <c r="I608" s="46"/>
      <c r="J608" s="46"/>
      <c r="K608" s="46"/>
      <c r="L608" s="46"/>
      <c r="M608" s="46"/>
      <c r="N608" s="46"/>
      <c r="O608" s="46"/>
      <c r="P608" s="46"/>
      <c r="Q608" s="46"/>
    </row>
    <row r="609" spans="8:17" ht="15">
      <c r="H609" s="46"/>
      <c r="I609" s="46"/>
      <c r="J609" s="46"/>
      <c r="K609" s="46"/>
      <c r="L609" s="46"/>
      <c r="M609" s="46"/>
      <c r="N609" s="46"/>
      <c r="O609" s="46"/>
      <c r="P609" s="46"/>
      <c r="Q609" s="46"/>
    </row>
    <row r="610" spans="8:17" ht="15">
      <c r="H610" s="46"/>
      <c r="I610" s="46"/>
      <c r="J610" s="46"/>
      <c r="K610" s="46"/>
      <c r="L610" s="46"/>
      <c r="M610" s="46"/>
      <c r="N610" s="46"/>
      <c r="O610" s="46"/>
      <c r="P610" s="46"/>
      <c r="Q610" s="46"/>
    </row>
    <row r="611" spans="8:17" ht="15">
      <c r="H611" s="46"/>
      <c r="I611" s="46"/>
      <c r="J611" s="46"/>
      <c r="K611" s="46"/>
      <c r="L611" s="46"/>
      <c r="M611" s="46"/>
      <c r="N611" s="46"/>
      <c r="O611" s="46"/>
      <c r="P611" s="46"/>
      <c r="Q611" s="46"/>
    </row>
    <row r="612" spans="8:17" ht="15">
      <c r="H612" s="46"/>
      <c r="I612" s="46"/>
      <c r="J612" s="46"/>
      <c r="K612" s="46"/>
      <c r="L612" s="46"/>
      <c r="M612" s="46"/>
      <c r="N612" s="46"/>
      <c r="O612" s="46"/>
      <c r="P612" s="46"/>
      <c r="Q612" s="46"/>
    </row>
    <row r="613" spans="8:17" ht="15">
      <c r="H613" s="46"/>
      <c r="I613" s="46"/>
      <c r="J613" s="46"/>
      <c r="K613" s="46"/>
      <c r="L613" s="46"/>
      <c r="M613" s="46"/>
      <c r="N613" s="46"/>
      <c r="O613" s="46"/>
      <c r="P613" s="46"/>
      <c r="Q613" s="46"/>
    </row>
    <row r="614" spans="8:17" ht="15">
      <c r="H614" s="46"/>
      <c r="I614" s="46"/>
      <c r="J614" s="46"/>
      <c r="K614" s="46"/>
      <c r="L614" s="46"/>
      <c r="M614" s="46"/>
      <c r="N614" s="46"/>
      <c r="O614" s="46"/>
      <c r="P614" s="46"/>
      <c r="Q614" s="46"/>
    </row>
    <row r="615" spans="8:17" ht="15">
      <c r="H615" s="46"/>
      <c r="I615" s="46"/>
      <c r="J615" s="46"/>
      <c r="K615" s="46"/>
      <c r="L615" s="46"/>
      <c r="M615" s="46"/>
      <c r="N615" s="46"/>
      <c r="O615" s="46"/>
      <c r="P615" s="46"/>
      <c r="Q615" s="46"/>
    </row>
    <row r="616" spans="8:17" ht="15">
      <c r="H616" s="46"/>
      <c r="I616" s="46"/>
      <c r="J616" s="46"/>
      <c r="K616" s="46"/>
      <c r="L616" s="46"/>
      <c r="M616" s="46"/>
      <c r="N616" s="46"/>
      <c r="O616" s="46"/>
      <c r="P616" s="46"/>
      <c r="Q616" s="46"/>
    </row>
    <row r="617" spans="8:17" ht="15">
      <c r="H617" s="46"/>
      <c r="I617" s="46"/>
      <c r="J617" s="46"/>
      <c r="K617" s="46"/>
      <c r="L617" s="46"/>
      <c r="M617" s="46"/>
      <c r="N617" s="46"/>
      <c r="O617" s="46"/>
      <c r="P617" s="46"/>
      <c r="Q617" s="46"/>
    </row>
    <row r="618" spans="8:17" ht="15">
      <c r="H618" s="46"/>
      <c r="I618" s="46"/>
      <c r="J618" s="46"/>
      <c r="K618" s="46"/>
      <c r="L618" s="46"/>
      <c r="M618" s="46"/>
      <c r="N618" s="46"/>
      <c r="O618" s="46"/>
      <c r="P618" s="46"/>
      <c r="Q618" s="46"/>
    </row>
    <row r="619" spans="8:17" ht="15">
      <c r="H619" s="46"/>
      <c r="I619" s="46"/>
      <c r="J619" s="46"/>
      <c r="K619" s="46"/>
      <c r="L619" s="46"/>
      <c r="M619" s="46"/>
      <c r="N619" s="46"/>
      <c r="O619" s="46"/>
      <c r="P619" s="46"/>
      <c r="Q619" s="46"/>
    </row>
    <row r="620" spans="8:17" ht="15">
      <c r="H620" s="46"/>
      <c r="I620" s="46"/>
      <c r="J620" s="46"/>
      <c r="K620" s="46"/>
      <c r="L620" s="46"/>
      <c r="M620" s="46"/>
      <c r="N620" s="46"/>
      <c r="O620" s="46"/>
      <c r="P620" s="46"/>
      <c r="Q620" s="46"/>
    </row>
    <row r="621" spans="8:17" ht="15">
      <c r="H621" s="46"/>
      <c r="I621" s="46"/>
      <c r="J621" s="46"/>
      <c r="K621" s="46"/>
      <c r="L621" s="46"/>
      <c r="M621" s="46"/>
      <c r="N621" s="46"/>
      <c r="O621" s="46"/>
      <c r="P621" s="46"/>
      <c r="Q621" s="46"/>
    </row>
    <row r="622" spans="8:17" ht="15">
      <c r="H622" s="46"/>
      <c r="I622" s="46"/>
      <c r="J622" s="46"/>
      <c r="K622" s="46"/>
      <c r="L622" s="46"/>
      <c r="M622" s="46"/>
      <c r="N622" s="46"/>
      <c r="O622" s="46"/>
      <c r="P622" s="46"/>
      <c r="Q622" s="46"/>
    </row>
    <row r="623" spans="8:17" ht="15">
      <c r="H623" s="46"/>
      <c r="I623" s="46"/>
      <c r="J623" s="46"/>
      <c r="K623" s="46"/>
      <c r="L623" s="46"/>
      <c r="M623" s="46"/>
      <c r="N623" s="46"/>
      <c r="O623" s="46"/>
      <c r="P623" s="46"/>
      <c r="Q623" s="46"/>
    </row>
    <row r="624" spans="8:17" ht="15">
      <c r="H624" s="46"/>
      <c r="I624" s="46"/>
      <c r="J624" s="46"/>
      <c r="K624" s="46"/>
      <c r="L624" s="46"/>
      <c r="M624" s="46"/>
      <c r="N624" s="46"/>
      <c r="O624" s="46"/>
      <c r="P624" s="46"/>
      <c r="Q624" s="46"/>
    </row>
    <row r="625" spans="8:17" ht="15">
      <c r="H625" s="46"/>
      <c r="I625" s="46"/>
      <c r="J625" s="46"/>
      <c r="K625" s="46"/>
      <c r="L625" s="46"/>
      <c r="M625" s="46"/>
      <c r="N625" s="46"/>
      <c r="O625" s="46"/>
      <c r="P625" s="46"/>
      <c r="Q625" s="46"/>
    </row>
    <row r="626" spans="8:17" ht="15">
      <c r="H626" s="46"/>
      <c r="I626" s="46"/>
      <c r="J626" s="46"/>
      <c r="K626" s="46"/>
      <c r="L626" s="46"/>
      <c r="M626" s="46"/>
      <c r="N626" s="46"/>
      <c r="O626" s="46"/>
      <c r="P626" s="46"/>
      <c r="Q626" s="46"/>
    </row>
    <row r="627" spans="8:17" ht="15">
      <c r="H627" s="46"/>
      <c r="I627" s="46"/>
      <c r="J627" s="46"/>
      <c r="K627" s="46"/>
      <c r="L627" s="46"/>
      <c r="M627" s="46"/>
      <c r="N627" s="46"/>
      <c r="O627" s="46"/>
      <c r="P627" s="46"/>
      <c r="Q627" s="46"/>
    </row>
    <row r="628" spans="8:17" ht="15">
      <c r="H628" s="46"/>
      <c r="I628" s="46"/>
      <c r="J628" s="46"/>
      <c r="K628" s="46"/>
      <c r="L628" s="46"/>
      <c r="M628" s="46"/>
      <c r="N628" s="46"/>
      <c r="O628" s="46"/>
      <c r="P628" s="46"/>
      <c r="Q628" s="46"/>
    </row>
    <row r="629" spans="8:17" ht="15">
      <c r="H629" s="46"/>
      <c r="I629" s="46"/>
      <c r="J629" s="46"/>
      <c r="K629" s="46"/>
      <c r="L629" s="46"/>
      <c r="M629" s="46"/>
      <c r="N629" s="46"/>
      <c r="O629" s="46"/>
      <c r="P629" s="46"/>
      <c r="Q629" s="46"/>
    </row>
  </sheetData>
  <sheetProtection password="C61D" sheet="1"/>
  <mergeCells count="10">
    <mergeCell ref="B9:G9"/>
    <mergeCell ref="B8:G8"/>
    <mergeCell ref="C79:F79"/>
    <mergeCell ref="B2:G2"/>
    <mergeCell ref="B3:G3"/>
    <mergeCell ref="B4:G4"/>
    <mergeCell ref="B5:G5"/>
    <mergeCell ref="B6:G6"/>
    <mergeCell ref="B10:G10"/>
    <mergeCell ref="B11:G11"/>
  </mergeCells>
  <printOptions/>
  <pageMargins left="0.236220472440945" right="0.236220472440945" top="0.748031496062992" bottom="0.748031496062992" header="0.31496062992126" footer="0.31496062992126"/>
  <pageSetup fitToHeight="0" fitToWidth="1" horizontalDpi="600" verticalDpi="600" orientation="portrait" scale="75" r:id="rId2"/>
  <headerFooter>
    <oddHeader>&amp;R&amp;P de &amp;N</oddHeader>
  </headerFooter>
  <drawing r:id="rId1"/>
</worksheet>
</file>

<file path=xl/worksheets/sheet2.xml><?xml version="1.0" encoding="utf-8"?>
<worksheet xmlns="http://schemas.openxmlformats.org/spreadsheetml/2006/main" xmlns:r="http://schemas.openxmlformats.org/officeDocument/2006/relationships">
  <sheetPr>
    <tabColor theme="8" tint="-0.24997000396251678"/>
    <pageSetUpPr fitToPage="1"/>
  </sheetPr>
  <dimension ref="B2:Q683"/>
  <sheetViews>
    <sheetView showGridLines="0" view="pageBreakPreview" zoomScaleNormal="95" zoomScaleSheetLayoutView="100" zoomScalePageLayoutView="0" workbookViewId="0" topLeftCell="A1">
      <selection activeCell="C16" sqref="C16"/>
    </sheetView>
  </sheetViews>
  <sheetFormatPr defaultColWidth="8.7109375" defaultRowHeight="15"/>
  <cols>
    <col min="1" max="1" width="1.7109375" style="9" customWidth="1"/>
    <col min="2" max="2" width="9.00390625" style="9" bestFit="1" customWidth="1"/>
    <col min="3" max="3" width="48.28125" style="9" customWidth="1"/>
    <col min="4" max="4" width="15.28125" style="9" customWidth="1"/>
    <col min="5" max="5" width="14.57421875" style="9" customWidth="1"/>
    <col min="6" max="6" width="19.57421875" style="9" customWidth="1"/>
    <col min="7" max="7" width="24.28125" style="9" customWidth="1"/>
    <col min="8" max="8" width="1.7109375" style="9" customWidth="1"/>
    <col min="9" max="16384" width="8.7109375" style="9" customWidth="1"/>
  </cols>
  <sheetData>
    <row r="2" spans="2:7" ht="23.25">
      <c r="B2" s="138"/>
      <c r="C2" s="139"/>
      <c r="D2" s="139"/>
      <c r="E2" s="139"/>
      <c r="F2" s="139"/>
      <c r="G2" s="140"/>
    </row>
    <row r="3" spans="2:17" ht="15">
      <c r="B3" s="141"/>
      <c r="C3" s="142"/>
      <c r="D3" s="142"/>
      <c r="E3" s="142"/>
      <c r="F3" s="142"/>
      <c r="G3" s="143"/>
      <c r="H3" s="46"/>
      <c r="I3" s="46"/>
      <c r="J3" s="46"/>
      <c r="K3" s="46"/>
      <c r="L3" s="46"/>
      <c r="M3" s="46"/>
      <c r="N3" s="46"/>
      <c r="O3" s="46"/>
      <c r="P3" s="46"/>
      <c r="Q3" s="46"/>
    </row>
    <row r="4" spans="2:17" ht="15">
      <c r="B4" s="141"/>
      <c r="C4" s="142"/>
      <c r="D4" s="142"/>
      <c r="E4" s="142"/>
      <c r="F4" s="142"/>
      <c r="G4" s="143"/>
      <c r="H4" s="46"/>
      <c r="I4" s="46"/>
      <c r="J4" s="46"/>
      <c r="K4" s="46"/>
      <c r="L4" s="46"/>
      <c r="M4" s="46"/>
      <c r="N4" s="46"/>
      <c r="O4" s="46"/>
      <c r="P4" s="46"/>
      <c r="Q4" s="46"/>
    </row>
    <row r="5" spans="2:17" ht="15">
      <c r="B5" s="141"/>
      <c r="C5" s="142"/>
      <c r="D5" s="142"/>
      <c r="E5" s="142"/>
      <c r="F5" s="142"/>
      <c r="G5" s="143"/>
      <c r="H5" s="46"/>
      <c r="I5" s="46"/>
      <c r="J5" s="46"/>
      <c r="K5" s="46"/>
      <c r="L5" s="46"/>
      <c r="M5" s="46"/>
      <c r="N5" s="46"/>
      <c r="O5" s="46"/>
      <c r="P5" s="46"/>
      <c r="Q5" s="46"/>
    </row>
    <row r="6" spans="2:17" ht="15">
      <c r="B6" s="144"/>
      <c r="C6" s="145"/>
      <c r="D6" s="145"/>
      <c r="E6" s="145"/>
      <c r="F6" s="145"/>
      <c r="G6" s="146"/>
      <c r="H6" s="46"/>
      <c r="I6" s="46"/>
      <c r="J6" s="46"/>
      <c r="K6" s="46"/>
      <c r="L6" s="46"/>
      <c r="M6" s="46"/>
      <c r="N6" s="46"/>
      <c r="O6" s="46"/>
      <c r="P6" s="46"/>
      <c r="Q6" s="46"/>
    </row>
    <row r="7" spans="2:17" ht="15">
      <c r="B7" s="23"/>
      <c r="C7" s="18"/>
      <c r="D7" s="18"/>
      <c r="E7" s="18"/>
      <c r="F7" s="18"/>
      <c r="G7" s="24"/>
      <c r="H7" s="46"/>
      <c r="I7" s="46"/>
      <c r="J7" s="46"/>
      <c r="K7" s="46"/>
      <c r="L7" s="46"/>
      <c r="M7" s="46"/>
      <c r="N7" s="46"/>
      <c r="O7" s="46"/>
      <c r="P7" s="46"/>
      <c r="Q7" s="46"/>
    </row>
    <row r="8" spans="2:17" ht="21">
      <c r="B8" s="132" t="s">
        <v>24</v>
      </c>
      <c r="C8" s="133"/>
      <c r="D8" s="133"/>
      <c r="E8" s="133"/>
      <c r="F8" s="133"/>
      <c r="G8" s="134"/>
      <c r="H8" s="46"/>
      <c r="I8" s="46"/>
      <c r="J8" s="46"/>
      <c r="K8" s="46"/>
      <c r="L8" s="46"/>
      <c r="M8" s="46"/>
      <c r="N8" s="46"/>
      <c r="O8" s="46"/>
      <c r="P8" s="46"/>
      <c r="Q8" s="46"/>
    </row>
    <row r="9" spans="2:17" ht="21">
      <c r="B9" s="129" t="s">
        <v>17</v>
      </c>
      <c r="C9" s="130"/>
      <c r="D9" s="130"/>
      <c r="E9" s="130"/>
      <c r="F9" s="130"/>
      <c r="G9" s="131"/>
      <c r="H9" s="46"/>
      <c r="I9" s="46"/>
      <c r="J9" s="46"/>
      <c r="K9" s="46"/>
      <c r="L9" s="46"/>
      <c r="M9" s="46"/>
      <c r="N9" s="46"/>
      <c r="O9" s="46"/>
      <c r="P9" s="46"/>
      <c r="Q9" s="46"/>
    </row>
    <row r="10" spans="2:17" ht="19.5">
      <c r="B10" s="147" t="s">
        <v>72</v>
      </c>
      <c r="C10" s="148"/>
      <c r="D10" s="148"/>
      <c r="E10" s="148"/>
      <c r="F10" s="148"/>
      <c r="G10" s="149"/>
      <c r="H10" s="46"/>
      <c r="I10" s="46"/>
      <c r="J10" s="46"/>
      <c r="K10" s="46"/>
      <c r="L10" s="46"/>
      <c r="M10" s="46"/>
      <c r="N10" s="46"/>
      <c r="O10" s="46"/>
      <c r="P10" s="46"/>
      <c r="Q10" s="46"/>
    </row>
    <row r="11" spans="2:17" ht="15">
      <c r="B11" s="150" t="s">
        <v>27</v>
      </c>
      <c r="C11" s="151"/>
      <c r="D11" s="151"/>
      <c r="E11" s="151"/>
      <c r="F11" s="151"/>
      <c r="G11" s="152"/>
      <c r="H11" s="46"/>
      <c r="I11" s="46"/>
      <c r="J11" s="46"/>
      <c r="K11" s="46"/>
      <c r="L11" s="46"/>
      <c r="M11" s="46"/>
      <c r="N11" s="46"/>
      <c r="O11" s="46"/>
      <c r="P11" s="46"/>
      <c r="Q11" s="46"/>
    </row>
    <row r="12" spans="2:17" ht="15">
      <c r="B12" s="49" t="s">
        <v>6</v>
      </c>
      <c r="C12" s="5" t="s">
        <v>23</v>
      </c>
      <c r="D12" s="6" t="s">
        <v>7</v>
      </c>
      <c r="E12" s="5" t="s">
        <v>5</v>
      </c>
      <c r="F12" s="6" t="s">
        <v>8</v>
      </c>
      <c r="G12" s="50" t="s">
        <v>9</v>
      </c>
      <c r="H12" s="46"/>
      <c r="I12" s="46"/>
      <c r="J12" s="46"/>
      <c r="K12" s="46"/>
      <c r="L12" s="46"/>
      <c r="M12" s="46"/>
      <c r="N12" s="46"/>
      <c r="O12" s="46"/>
      <c r="P12" s="46"/>
      <c r="Q12" s="46"/>
    </row>
    <row r="13" spans="2:17" ht="15">
      <c r="B13" s="15">
        <v>1.2</v>
      </c>
      <c r="C13" s="15" t="s">
        <v>33</v>
      </c>
      <c r="D13" s="15"/>
      <c r="E13" s="15"/>
      <c r="F13" s="15"/>
      <c r="G13" s="15"/>
      <c r="H13" s="46"/>
      <c r="I13" s="46"/>
      <c r="J13" s="46"/>
      <c r="K13" s="46"/>
      <c r="L13" s="46"/>
      <c r="M13" s="46"/>
      <c r="N13" s="46"/>
      <c r="O13" s="46"/>
      <c r="P13" s="46"/>
      <c r="Q13" s="46"/>
    </row>
    <row r="14" spans="2:17" ht="15.75">
      <c r="B14" s="39" t="s">
        <v>221</v>
      </c>
      <c r="C14" s="15" t="s">
        <v>35</v>
      </c>
      <c r="D14" s="25"/>
      <c r="E14" s="19"/>
      <c r="F14" s="20"/>
      <c r="G14" s="40">
        <f>+SUBTOTAL(9,G15:G31)</f>
        <v>0</v>
      </c>
      <c r="H14" s="46"/>
      <c r="I14" s="46"/>
      <c r="J14" s="46"/>
      <c r="K14" s="46"/>
      <c r="L14" s="46"/>
      <c r="M14" s="46"/>
      <c r="N14" s="46"/>
      <c r="O14" s="46"/>
      <c r="P14" s="46"/>
      <c r="Q14" s="46"/>
    </row>
    <row r="15" spans="2:17" ht="85.5">
      <c r="B15" s="4" t="s">
        <v>222</v>
      </c>
      <c r="C15" s="8" t="s">
        <v>475</v>
      </c>
      <c r="D15" s="4">
        <f>92.37*1.1</f>
        <v>101.60700000000001</v>
      </c>
      <c r="E15" s="3" t="s">
        <v>1</v>
      </c>
      <c r="F15" s="178"/>
      <c r="G15" s="27">
        <f>D15*F15</f>
        <v>0</v>
      </c>
      <c r="H15" s="46"/>
      <c r="I15" s="46"/>
      <c r="J15" s="46"/>
      <c r="K15" s="46"/>
      <c r="L15" s="46"/>
      <c r="M15" s="46"/>
      <c r="N15" s="46"/>
      <c r="O15" s="46"/>
      <c r="P15" s="46"/>
      <c r="Q15" s="46"/>
    </row>
    <row r="16" spans="2:17" ht="42.75">
      <c r="B16" s="4" t="s">
        <v>223</v>
      </c>
      <c r="C16" s="8" t="s">
        <v>202</v>
      </c>
      <c r="D16" s="4">
        <f>1.94</f>
        <v>1.94</v>
      </c>
      <c r="E16" s="3" t="s">
        <v>0</v>
      </c>
      <c r="F16" s="178"/>
      <c r="G16" s="27">
        <f aca="true" t="shared" si="0" ref="G16:G23">D16*F16</f>
        <v>0</v>
      </c>
      <c r="H16" s="46"/>
      <c r="I16" s="46"/>
      <c r="J16" s="46"/>
      <c r="K16" s="46"/>
      <c r="L16" s="46"/>
      <c r="M16" s="46"/>
      <c r="N16" s="46"/>
      <c r="O16" s="46"/>
      <c r="P16" s="46"/>
      <c r="Q16" s="46"/>
    </row>
    <row r="17" spans="2:17" ht="42.75">
      <c r="B17" s="4" t="s">
        <v>224</v>
      </c>
      <c r="C17" s="8" t="s">
        <v>203</v>
      </c>
      <c r="D17" s="4">
        <f>2.98</f>
        <v>2.98</v>
      </c>
      <c r="E17" s="3" t="s">
        <v>0</v>
      </c>
      <c r="F17" s="178"/>
      <c r="G17" s="27">
        <f t="shared" si="0"/>
        <v>0</v>
      </c>
      <c r="H17" s="46"/>
      <c r="I17" s="46"/>
      <c r="J17" s="46"/>
      <c r="K17" s="46"/>
      <c r="L17" s="46"/>
      <c r="M17" s="46"/>
      <c r="N17" s="46"/>
      <c r="O17" s="46"/>
      <c r="P17" s="46"/>
      <c r="Q17" s="46"/>
    </row>
    <row r="18" spans="2:17" ht="28.5">
      <c r="B18" s="4" t="s">
        <v>225</v>
      </c>
      <c r="C18" s="8" t="s">
        <v>81</v>
      </c>
      <c r="D18" s="4">
        <f>65.84</f>
        <v>65.84</v>
      </c>
      <c r="E18" s="3" t="s">
        <v>1</v>
      </c>
      <c r="F18" s="178"/>
      <c r="G18" s="27">
        <f t="shared" si="0"/>
        <v>0</v>
      </c>
      <c r="H18" s="46"/>
      <c r="I18" s="46"/>
      <c r="J18" s="46"/>
      <c r="K18" s="46"/>
      <c r="L18" s="46"/>
      <c r="M18" s="46"/>
      <c r="N18" s="46"/>
      <c r="O18" s="46"/>
      <c r="P18" s="46"/>
      <c r="Q18" s="46"/>
    </row>
    <row r="19" spans="2:17" ht="15">
      <c r="B19" s="4" t="s">
        <v>226</v>
      </c>
      <c r="C19" s="8" t="s">
        <v>82</v>
      </c>
      <c r="D19" s="4">
        <f>65.84</f>
        <v>65.84</v>
      </c>
      <c r="E19" s="3" t="s">
        <v>1</v>
      </c>
      <c r="F19" s="178"/>
      <c r="G19" s="27">
        <f t="shared" si="0"/>
        <v>0</v>
      </c>
      <c r="H19" s="46"/>
      <c r="I19" s="46"/>
      <c r="J19" s="46"/>
      <c r="K19" s="46"/>
      <c r="L19" s="46"/>
      <c r="M19" s="46"/>
      <c r="N19" s="46"/>
      <c r="O19" s="46"/>
      <c r="P19" s="46"/>
      <c r="Q19" s="46"/>
    </row>
    <row r="20" spans="2:17" ht="28.5">
      <c r="B20" s="4" t="s">
        <v>227</v>
      </c>
      <c r="C20" s="8" t="s">
        <v>83</v>
      </c>
      <c r="D20" s="4">
        <f>426.97</f>
        <v>426.97</v>
      </c>
      <c r="E20" s="3" t="s">
        <v>1</v>
      </c>
      <c r="F20" s="178"/>
      <c r="G20" s="27">
        <f t="shared" si="0"/>
        <v>0</v>
      </c>
      <c r="H20" s="46"/>
      <c r="I20" s="46"/>
      <c r="J20" s="46"/>
      <c r="K20" s="46"/>
      <c r="L20" s="46"/>
      <c r="M20" s="46"/>
      <c r="N20" s="46"/>
      <c r="O20" s="46"/>
      <c r="P20" s="46"/>
      <c r="Q20" s="46"/>
    </row>
    <row r="21" spans="2:17" ht="42.75">
      <c r="B21" s="4" t="s">
        <v>228</v>
      </c>
      <c r="C21" s="8" t="s">
        <v>74</v>
      </c>
      <c r="D21" s="4">
        <f>56.38</f>
        <v>56.38</v>
      </c>
      <c r="E21" s="3" t="s">
        <v>1</v>
      </c>
      <c r="F21" s="178"/>
      <c r="G21" s="27">
        <f t="shared" si="0"/>
        <v>0</v>
      </c>
      <c r="H21" s="46"/>
      <c r="I21" s="46"/>
      <c r="J21" s="46"/>
      <c r="K21" s="46"/>
      <c r="L21" s="46"/>
      <c r="M21" s="46"/>
      <c r="N21" s="46"/>
      <c r="O21" s="46"/>
      <c r="P21" s="46"/>
      <c r="Q21" s="46"/>
    </row>
    <row r="22" spans="2:17" ht="15">
      <c r="B22" s="4" t="s">
        <v>229</v>
      </c>
      <c r="C22" s="8" t="s">
        <v>44</v>
      </c>
      <c r="D22" s="4">
        <f>104</f>
        <v>104</v>
      </c>
      <c r="E22" s="3" t="s">
        <v>2</v>
      </c>
      <c r="F22" s="178"/>
      <c r="G22" s="27">
        <f t="shared" si="0"/>
        <v>0</v>
      </c>
      <c r="H22" s="46"/>
      <c r="I22" s="46"/>
      <c r="J22" s="46"/>
      <c r="K22" s="46"/>
      <c r="L22" s="46"/>
      <c r="M22" s="46"/>
      <c r="N22" s="46"/>
      <c r="O22" s="46"/>
      <c r="P22" s="46"/>
      <c r="Q22" s="46"/>
    </row>
    <row r="23" spans="2:17" ht="42.75">
      <c r="B23" s="4" t="s">
        <v>230</v>
      </c>
      <c r="C23" s="8" t="s">
        <v>204</v>
      </c>
      <c r="D23" s="4">
        <f>1.07</f>
        <v>1.07</v>
      </c>
      <c r="E23" s="3" t="s">
        <v>0</v>
      </c>
      <c r="F23" s="178"/>
      <c r="G23" s="27">
        <f t="shared" si="0"/>
        <v>0</v>
      </c>
      <c r="H23" s="46"/>
      <c r="I23" s="46"/>
      <c r="J23" s="46"/>
      <c r="K23" s="46"/>
      <c r="L23" s="46"/>
      <c r="M23" s="46"/>
      <c r="N23" s="46"/>
      <c r="O23" s="46"/>
      <c r="P23" s="46"/>
      <c r="Q23" s="46"/>
    </row>
    <row r="24" spans="2:17" ht="57">
      <c r="B24" s="4" t="s">
        <v>231</v>
      </c>
      <c r="C24" s="8" t="s">
        <v>205</v>
      </c>
      <c r="D24" s="4">
        <f>117.56*2</f>
        <v>235.12</v>
      </c>
      <c r="E24" s="3" t="s">
        <v>2</v>
      </c>
      <c r="F24" s="178"/>
      <c r="G24" s="27">
        <f aca="true" t="shared" si="1" ref="G24:G31">D24*F24</f>
        <v>0</v>
      </c>
      <c r="H24" s="46"/>
      <c r="I24" s="46"/>
      <c r="J24" s="46"/>
      <c r="K24" s="46"/>
      <c r="L24" s="46"/>
      <c r="M24" s="46"/>
      <c r="N24" s="46"/>
      <c r="O24" s="46"/>
      <c r="P24" s="46"/>
      <c r="Q24" s="46"/>
    </row>
    <row r="25" spans="2:17" ht="71.25">
      <c r="B25" s="4" t="s">
        <v>232</v>
      </c>
      <c r="C25" s="8" t="s">
        <v>206</v>
      </c>
      <c r="D25" s="4">
        <f>117.56*4</f>
        <v>470.24</v>
      </c>
      <c r="E25" s="3" t="s">
        <v>2</v>
      </c>
      <c r="F25" s="178"/>
      <c r="G25" s="27">
        <f t="shared" si="1"/>
        <v>0</v>
      </c>
      <c r="H25" s="46"/>
      <c r="I25" s="46"/>
      <c r="J25" s="46"/>
      <c r="K25" s="46"/>
      <c r="L25" s="46"/>
      <c r="M25" s="46"/>
      <c r="N25" s="46"/>
      <c r="O25" s="46"/>
      <c r="P25" s="46"/>
      <c r="Q25" s="46"/>
    </row>
    <row r="26" spans="2:17" ht="57">
      <c r="B26" s="4" t="s">
        <v>233</v>
      </c>
      <c r="C26" s="8" t="s">
        <v>478</v>
      </c>
      <c r="D26" s="4">
        <f>1.1*3.9</f>
        <v>4.29</v>
      </c>
      <c r="E26" s="3" t="s">
        <v>1</v>
      </c>
      <c r="F26" s="178"/>
      <c r="G26" s="14">
        <f t="shared" si="1"/>
        <v>0</v>
      </c>
      <c r="H26" s="46"/>
      <c r="I26" s="46"/>
      <c r="J26" s="46"/>
      <c r="K26" s="46"/>
      <c r="L26" s="46"/>
      <c r="M26" s="46"/>
      <c r="N26" s="46"/>
      <c r="O26" s="46"/>
      <c r="P26" s="46"/>
      <c r="Q26" s="46"/>
    </row>
    <row r="27" spans="2:17" ht="57">
      <c r="B27" s="4" t="s">
        <v>234</v>
      </c>
      <c r="C27" s="8" t="s">
        <v>481</v>
      </c>
      <c r="D27" s="4">
        <v>0.048600000000000004</v>
      </c>
      <c r="E27" s="3" t="s">
        <v>0</v>
      </c>
      <c r="F27" s="178"/>
      <c r="G27" s="27">
        <f t="shared" si="1"/>
        <v>0</v>
      </c>
      <c r="H27" s="46"/>
      <c r="I27" s="46"/>
      <c r="J27" s="46"/>
      <c r="K27" s="46"/>
      <c r="L27" s="46"/>
      <c r="M27" s="46"/>
      <c r="N27" s="46"/>
      <c r="O27" s="46"/>
      <c r="P27" s="46"/>
      <c r="Q27" s="46"/>
    </row>
    <row r="28" spans="2:17" ht="50.25" customHeight="1">
      <c r="B28" s="4" t="s">
        <v>235</v>
      </c>
      <c r="C28" s="8" t="s">
        <v>485</v>
      </c>
      <c r="D28" s="4">
        <v>0.29373750000000004</v>
      </c>
      <c r="E28" s="3" t="s">
        <v>0</v>
      </c>
      <c r="F28" s="178"/>
      <c r="G28" s="27">
        <f>D28*F28</f>
        <v>0</v>
      </c>
      <c r="H28" s="46"/>
      <c r="I28" s="46"/>
      <c r="J28" s="46"/>
      <c r="K28" s="46"/>
      <c r="L28" s="46"/>
      <c r="M28" s="46"/>
      <c r="N28" s="46"/>
      <c r="O28" s="46"/>
      <c r="P28" s="46"/>
      <c r="Q28" s="46"/>
    </row>
    <row r="29" spans="2:17" ht="85.5">
      <c r="B29" s="4" t="s">
        <v>236</v>
      </c>
      <c r="C29" s="8" t="s">
        <v>207</v>
      </c>
      <c r="D29" s="4">
        <f>630</f>
        <v>630</v>
      </c>
      <c r="E29" s="3" t="s">
        <v>1</v>
      </c>
      <c r="F29" s="178"/>
      <c r="G29" s="27">
        <f t="shared" si="1"/>
        <v>0</v>
      </c>
      <c r="H29" s="46"/>
      <c r="I29" s="46"/>
      <c r="J29" s="46"/>
      <c r="K29" s="46"/>
      <c r="L29" s="46"/>
      <c r="M29" s="46"/>
      <c r="N29" s="46"/>
      <c r="O29" s="46"/>
      <c r="P29" s="46"/>
      <c r="Q29" s="46"/>
    </row>
    <row r="30" spans="2:17" ht="42.75">
      <c r="B30" s="4" t="s">
        <v>237</v>
      </c>
      <c r="C30" s="8" t="s">
        <v>208</v>
      </c>
      <c r="D30" s="4">
        <f>630</f>
        <v>630</v>
      </c>
      <c r="E30" s="3" t="s">
        <v>1</v>
      </c>
      <c r="F30" s="178"/>
      <c r="G30" s="14">
        <f t="shared" si="1"/>
        <v>0</v>
      </c>
      <c r="H30" s="46"/>
      <c r="I30" s="46"/>
      <c r="J30" s="46"/>
      <c r="K30" s="46"/>
      <c r="L30" s="46"/>
      <c r="M30" s="46"/>
      <c r="N30" s="46"/>
      <c r="O30" s="46"/>
      <c r="P30" s="46"/>
      <c r="Q30" s="46"/>
    </row>
    <row r="31" spans="2:17" ht="42.75">
      <c r="B31" s="4" t="s">
        <v>484</v>
      </c>
      <c r="C31" s="8" t="s">
        <v>115</v>
      </c>
      <c r="D31" s="4">
        <f>(15.86+1.25+10.45+8.2+10.6)*1.5</f>
        <v>69.53999999999999</v>
      </c>
      <c r="E31" s="3" t="s">
        <v>1</v>
      </c>
      <c r="F31" s="178"/>
      <c r="G31" s="14">
        <f t="shared" si="1"/>
        <v>0</v>
      </c>
      <c r="H31" s="46"/>
      <c r="I31" s="46"/>
      <c r="J31" s="46"/>
      <c r="K31" s="46"/>
      <c r="L31" s="46"/>
      <c r="M31" s="46"/>
      <c r="N31" s="46"/>
      <c r="O31" s="46"/>
      <c r="P31" s="46"/>
      <c r="Q31" s="46"/>
    </row>
    <row r="32" spans="2:17" ht="15.75">
      <c r="B32" s="39" t="s">
        <v>238</v>
      </c>
      <c r="C32" s="15" t="s">
        <v>36</v>
      </c>
      <c r="D32" s="25"/>
      <c r="E32" s="19"/>
      <c r="F32" s="179"/>
      <c r="G32" s="40">
        <f>+SUBTOTAL(9,G33:G47)</f>
        <v>0</v>
      </c>
      <c r="H32" s="46"/>
      <c r="I32" s="46"/>
      <c r="J32" s="46"/>
      <c r="K32" s="46"/>
      <c r="L32" s="46"/>
      <c r="M32" s="46"/>
      <c r="N32" s="46"/>
      <c r="O32" s="46"/>
      <c r="P32" s="46"/>
      <c r="Q32" s="46"/>
    </row>
    <row r="33" spans="2:17" ht="71.25">
      <c r="B33" s="4" t="s">
        <v>239</v>
      </c>
      <c r="C33" s="8" t="s">
        <v>124</v>
      </c>
      <c r="D33" s="4">
        <f>91.78</f>
        <v>91.78</v>
      </c>
      <c r="E33" s="3" t="s">
        <v>1</v>
      </c>
      <c r="F33" s="178"/>
      <c r="G33" s="27">
        <f>D33*F33</f>
        <v>0</v>
      </c>
      <c r="H33" s="46"/>
      <c r="I33" s="46"/>
      <c r="J33" s="46"/>
      <c r="K33" s="46"/>
      <c r="L33" s="46"/>
      <c r="M33" s="46"/>
      <c r="N33" s="46"/>
      <c r="O33" s="46"/>
      <c r="P33" s="46"/>
      <c r="Q33" s="46"/>
    </row>
    <row r="34" spans="2:17" ht="57">
      <c r="B34" s="4" t="s">
        <v>240</v>
      </c>
      <c r="C34" s="8" t="s">
        <v>209</v>
      </c>
      <c r="D34" s="4">
        <f>1.06</f>
        <v>1.06</v>
      </c>
      <c r="E34" s="3" t="s">
        <v>0</v>
      </c>
      <c r="F34" s="178"/>
      <c r="G34" s="27">
        <f aca="true" t="shared" si="2" ref="G34:G41">D34*F34</f>
        <v>0</v>
      </c>
      <c r="H34" s="46"/>
      <c r="I34" s="46"/>
      <c r="J34" s="46"/>
      <c r="K34" s="46"/>
      <c r="L34" s="46"/>
      <c r="M34" s="46"/>
      <c r="N34" s="46"/>
      <c r="O34" s="46"/>
      <c r="P34" s="46"/>
      <c r="Q34" s="46"/>
    </row>
    <row r="35" spans="2:17" ht="57">
      <c r="B35" s="4" t="s">
        <v>241</v>
      </c>
      <c r="C35" s="8" t="s">
        <v>210</v>
      </c>
      <c r="D35" s="4">
        <f>1.29</f>
        <v>1.29</v>
      </c>
      <c r="E35" s="3" t="s">
        <v>0</v>
      </c>
      <c r="F35" s="178"/>
      <c r="G35" s="27">
        <f t="shared" si="2"/>
        <v>0</v>
      </c>
      <c r="H35" s="46"/>
      <c r="I35" s="46"/>
      <c r="J35" s="46"/>
      <c r="K35" s="46"/>
      <c r="L35" s="46"/>
      <c r="M35" s="46"/>
      <c r="N35" s="46"/>
      <c r="O35" s="46"/>
      <c r="P35" s="46"/>
      <c r="Q35" s="46"/>
    </row>
    <row r="36" spans="2:17" ht="42.75">
      <c r="B36" s="4" t="s">
        <v>242</v>
      </c>
      <c r="C36" s="8" t="s">
        <v>84</v>
      </c>
      <c r="D36" s="4">
        <f>47.38</f>
        <v>47.38</v>
      </c>
      <c r="E36" s="3" t="s">
        <v>1</v>
      </c>
      <c r="F36" s="178"/>
      <c r="G36" s="27">
        <f t="shared" si="2"/>
        <v>0</v>
      </c>
      <c r="H36" s="46"/>
      <c r="I36" s="46"/>
      <c r="J36" s="46"/>
      <c r="K36" s="46"/>
      <c r="L36" s="46"/>
      <c r="M36" s="46"/>
      <c r="N36" s="46"/>
      <c r="O36" s="46"/>
      <c r="P36" s="46"/>
      <c r="Q36" s="46"/>
    </row>
    <row r="37" spans="2:17" ht="28.5">
      <c r="B37" s="4" t="s">
        <v>243</v>
      </c>
      <c r="C37" s="8" t="s">
        <v>85</v>
      </c>
      <c r="D37" s="4">
        <f>47.38</f>
        <v>47.38</v>
      </c>
      <c r="E37" s="3" t="s">
        <v>1</v>
      </c>
      <c r="F37" s="178"/>
      <c r="G37" s="27">
        <f t="shared" si="2"/>
        <v>0</v>
      </c>
      <c r="H37" s="46"/>
      <c r="I37" s="46"/>
      <c r="J37" s="46"/>
      <c r="K37" s="46"/>
      <c r="L37" s="46"/>
      <c r="M37" s="46"/>
      <c r="N37" s="46"/>
      <c r="O37" s="46"/>
      <c r="P37" s="46"/>
      <c r="Q37" s="46"/>
    </row>
    <row r="38" spans="2:17" ht="28.5">
      <c r="B38" s="4" t="s">
        <v>244</v>
      </c>
      <c r="C38" s="8" t="s">
        <v>215</v>
      </c>
      <c r="D38" s="4">
        <f>421.65</f>
        <v>421.65</v>
      </c>
      <c r="E38" s="3" t="s">
        <v>1</v>
      </c>
      <c r="F38" s="178"/>
      <c r="G38" s="27">
        <f t="shared" si="2"/>
        <v>0</v>
      </c>
      <c r="H38" s="46"/>
      <c r="I38" s="46"/>
      <c r="J38" s="46"/>
      <c r="K38" s="46"/>
      <c r="L38" s="46"/>
      <c r="M38" s="46"/>
      <c r="N38" s="46"/>
      <c r="O38" s="46"/>
      <c r="P38" s="46"/>
      <c r="Q38" s="46"/>
    </row>
    <row r="39" spans="2:17" ht="42.75">
      <c r="B39" s="4" t="s">
        <v>245</v>
      </c>
      <c r="C39" s="8" t="s">
        <v>211</v>
      </c>
      <c r="D39" s="4">
        <f>56.38</f>
        <v>56.38</v>
      </c>
      <c r="E39" s="3" t="s">
        <v>1</v>
      </c>
      <c r="F39" s="178"/>
      <c r="G39" s="27">
        <f t="shared" si="2"/>
        <v>0</v>
      </c>
      <c r="H39" s="46"/>
      <c r="I39" s="46"/>
      <c r="J39" s="46"/>
      <c r="K39" s="46"/>
      <c r="L39" s="46"/>
      <c r="M39" s="46"/>
      <c r="N39" s="46"/>
      <c r="O39" s="46"/>
      <c r="P39" s="46"/>
      <c r="Q39" s="46"/>
    </row>
    <row r="40" spans="2:17" ht="15">
      <c r="B40" s="4" t="s">
        <v>246</v>
      </c>
      <c r="C40" s="8" t="s">
        <v>44</v>
      </c>
      <c r="D40" s="4">
        <f>96.85</f>
        <v>96.85</v>
      </c>
      <c r="E40" s="3" t="s">
        <v>2</v>
      </c>
      <c r="F40" s="178"/>
      <c r="G40" s="27">
        <f t="shared" si="2"/>
        <v>0</v>
      </c>
      <c r="H40" s="46"/>
      <c r="I40" s="46"/>
      <c r="J40" s="46"/>
      <c r="K40" s="46"/>
      <c r="L40" s="46"/>
      <c r="M40" s="46"/>
      <c r="N40" s="46"/>
      <c r="O40" s="46"/>
      <c r="P40" s="46"/>
      <c r="Q40" s="46"/>
    </row>
    <row r="41" spans="2:17" ht="42.75">
      <c r="B41" s="4" t="s">
        <v>247</v>
      </c>
      <c r="C41" s="8" t="s">
        <v>212</v>
      </c>
      <c r="D41" s="4">
        <f>0.49</f>
        <v>0.49</v>
      </c>
      <c r="E41" s="3" t="s">
        <v>0</v>
      </c>
      <c r="F41" s="178"/>
      <c r="G41" s="27">
        <f t="shared" si="2"/>
        <v>0</v>
      </c>
      <c r="H41" s="46"/>
      <c r="I41" s="46"/>
      <c r="J41" s="46"/>
      <c r="K41" s="46"/>
      <c r="L41" s="46"/>
      <c r="M41" s="46"/>
      <c r="N41" s="46"/>
      <c r="O41" s="46"/>
      <c r="P41" s="46"/>
      <c r="Q41" s="46"/>
    </row>
    <row r="42" spans="2:17" ht="42.75">
      <c r="B42" s="4" t="s">
        <v>248</v>
      </c>
      <c r="C42" s="8" t="s">
        <v>128</v>
      </c>
      <c r="D42" s="4">
        <f>(130.39-35.99)*2</f>
        <v>188.79999999999995</v>
      </c>
      <c r="E42" s="3" t="s">
        <v>2</v>
      </c>
      <c r="F42" s="178"/>
      <c r="G42" s="14">
        <f aca="true" t="shared" si="3" ref="G42:G47">D42*F42</f>
        <v>0</v>
      </c>
      <c r="H42" s="46"/>
      <c r="I42" s="46"/>
      <c r="J42" s="46"/>
      <c r="K42" s="46"/>
      <c r="L42" s="46"/>
      <c r="M42" s="46"/>
      <c r="N42" s="46"/>
      <c r="O42" s="46"/>
      <c r="P42" s="46"/>
      <c r="Q42" s="46"/>
    </row>
    <row r="43" spans="2:17" ht="71.25">
      <c r="B43" s="4" t="s">
        <v>249</v>
      </c>
      <c r="C43" s="8" t="s">
        <v>206</v>
      </c>
      <c r="D43" s="4">
        <f>130.39*4</f>
        <v>521.56</v>
      </c>
      <c r="E43" s="3" t="s">
        <v>2</v>
      </c>
      <c r="F43" s="178"/>
      <c r="G43" s="14">
        <f t="shared" si="3"/>
        <v>0</v>
      </c>
      <c r="H43" s="46"/>
      <c r="I43" s="46"/>
      <c r="J43" s="46"/>
      <c r="K43" s="46"/>
      <c r="L43" s="46"/>
      <c r="M43" s="46"/>
      <c r="N43" s="46"/>
      <c r="O43" s="46"/>
      <c r="P43" s="46"/>
      <c r="Q43" s="46"/>
    </row>
    <row r="44" spans="2:17" ht="57">
      <c r="B44" s="4" t="s">
        <v>250</v>
      </c>
      <c r="C44" s="8" t="s">
        <v>479</v>
      </c>
      <c r="D44" s="4">
        <f>0.3*3.84*2</f>
        <v>2.304</v>
      </c>
      <c r="E44" s="3" t="s">
        <v>1</v>
      </c>
      <c r="F44" s="178"/>
      <c r="G44" s="14">
        <f t="shared" si="3"/>
        <v>0</v>
      </c>
      <c r="H44" s="46"/>
      <c r="I44" s="46"/>
      <c r="J44" s="46"/>
      <c r="K44" s="46"/>
      <c r="L44" s="46"/>
      <c r="M44" s="46"/>
      <c r="N44" s="46"/>
      <c r="O44" s="46"/>
      <c r="P44" s="46"/>
      <c r="Q44" s="46"/>
    </row>
    <row r="45" spans="2:17" ht="57">
      <c r="B45" s="4" t="s">
        <v>251</v>
      </c>
      <c r="C45" s="8" t="s">
        <v>482</v>
      </c>
      <c r="D45" s="4">
        <f>0.1</f>
        <v>0.1</v>
      </c>
      <c r="E45" s="3" t="s">
        <v>0</v>
      </c>
      <c r="F45" s="178"/>
      <c r="G45" s="27">
        <f t="shared" si="3"/>
        <v>0</v>
      </c>
      <c r="H45" s="46"/>
      <c r="I45" s="46"/>
      <c r="J45" s="46"/>
      <c r="K45" s="46"/>
      <c r="L45" s="46"/>
      <c r="M45" s="46"/>
      <c r="N45" s="46"/>
      <c r="O45" s="46"/>
      <c r="P45" s="46"/>
      <c r="Q45" s="46"/>
    </row>
    <row r="46" spans="2:17" ht="71.25">
      <c r="B46" s="4" t="s">
        <v>252</v>
      </c>
      <c r="C46" s="8" t="s">
        <v>213</v>
      </c>
      <c r="D46" s="4">
        <f>5*0.2*0.35*1.4</f>
        <v>0.48999999999999994</v>
      </c>
      <c r="E46" s="3" t="s">
        <v>0</v>
      </c>
      <c r="F46" s="178"/>
      <c r="G46" s="27">
        <f t="shared" si="3"/>
        <v>0</v>
      </c>
      <c r="H46" s="46"/>
      <c r="I46" s="46"/>
      <c r="J46" s="46"/>
      <c r="K46" s="46"/>
      <c r="L46" s="46"/>
      <c r="M46" s="46"/>
      <c r="N46" s="46"/>
      <c r="O46" s="46"/>
      <c r="P46" s="46"/>
      <c r="Q46" s="46"/>
    </row>
    <row r="47" spans="2:17" ht="57">
      <c r="B47" s="4" t="s">
        <v>253</v>
      </c>
      <c r="C47" s="8" t="s">
        <v>114</v>
      </c>
      <c r="D47" s="4">
        <f>(10+13.75+15.53)*1.5</f>
        <v>58.92</v>
      </c>
      <c r="E47" s="3" t="s">
        <v>1</v>
      </c>
      <c r="F47" s="178"/>
      <c r="G47" s="14">
        <f t="shared" si="3"/>
        <v>0</v>
      </c>
      <c r="H47" s="46"/>
      <c r="I47" s="46"/>
      <c r="J47" s="46"/>
      <c r="K47" s="46"/>
      <c r="L47" s="46"/>
      <c r="M47" s="46"/>
      <c r="N47" s="46"/>
      <c r="O47" s="46"/>
      <c r="P47" s="46"/>
      <c r="Q47" s="46"/>
    </row>
    <row r="48" spans="2:17" ht="15.75">
      <c r="B48" s="39" t="s">
        <v>254</v>
      </c>
      <c r="C48" s="15" t="s">
        <v>37</v>
      </c>
      <c r="D48" s="25"/>
      <c r="E48" s="19"/>
      <c r="F48" s="179"/>
      <c r="G48" s="40">
        <f>+SUBTOTAL(9,G49:G63)</f>
        <v>0</v>
      </c>
      <c r="H48" s="46"/>
      <c r="I48" s="46"/>
      <c r="J48" s="46"/>
      <c r="K48" s="46"/>
      <c r="L48" s="46"/>
      <c r="M48" s="46"/>
      <c r="N48" s="46"/>
      <c r="O48" s="46"/>
      <c r="P48" s="46"/>
      <c r="Q48" s="46"/>
    </row>
    <row r="49" spans="2:17" ht="71.25">
      <c r="B49" s="4" t="s">
        <v>256</v>
      </c>
      <c r="C49" s="8" t="s">
        <v>124</v>
      </c>
      <c r="D49" s="4">
        <f>87.25</f>
        <v>87.25</v>
      </c>
      <c r="E49" s="3" t="s">
        <v>1</v>
      </c>
      <c r="F49" s="178"/>
      <c r="G49" s="27">
        <f>D49*F49</f>
        <v>0</v>
      </c>
      <c r="H49" s="46"/>
      <c r="I49" s="46"/>
      <c r="J49" s="46"/>
      <c r="K49" s="46"/>
      <c r="L49" s="46"/>
      <c r="M49" s="46"/>
      <c r="N49" s="46"/>
      <c r="O49" s="46"/>
      <c r="P49" s="46"/>
      <c r="Q49" s="46"/>
    </row>
    <row r="50" spans="2:17" ht="57">
      <c r="B50" s="4" t="s">
        <v>257</v>
      </c>
      <c r="C50" s="8" t="s">
        <v>209</v>
      </c>
      <c r="D50" s="4">
        <f>1.22</f>
        <v>1.22</v>
      </c>
      <c r="E50" s="3" t="s">
        <v>0</v>
      </c>
      <c r="F50" s="178"/>
      <c r="G50" s="27">
        <f aca="true" t="shared" si="4" ref="G50:G57">D50*F50</f>
        <v>0</v>
      </c>
      <c r="H50" s="46"/>
      <c r="I50" s="46"/>
      <c r="J50" s="46"/>
      <c r="K50" s="46"/>
      <c r="L50" s="46"/>
      <c r="M50" s="46"/>
      <c r="N50" s="46"/>
      <c r="O50" s="46"/>
      <c r="P50" s="46"/>
      <c r="Q50" s="46"/>
    </row>
    <row r="51" spans="2:17" ht="57">
      <c r="B51" s="4" t="s">
        <v>258</v>
      </c>
      <c r="C51" s="8" t="s">
        <v>210</v>
      </c>
      <c r="D51" s="4">
        <f>2.05</f>
        <v>2.05</v>
      </c>
      <c r="E51" s="3" t="s">
        <v>0</v>
      </c>
      <c r="F51" s="178"/>
      <c r="G51" s="27">
        <f t="shared" si="4"/>
        <v>0</v>
      </c>
      <c r="H51" s="46"/>
      <c r="I51" s="46"/>
      <c r="J51" s="46"/>
      <c r="K51" s="46"/>
      <c r="L51" s="46"/>
      <c r="M51" s="46"/>
      <c r="N51" s="46"/>
      <c r="O51" s="46"/>
      <c r="P51" s="46"/>
      <c r="Q51" s="46"/>
    </row>
    <row r="52" spans="2:17" ht="42.75">
      <c r="B52" s="4" t="s">
        <v>259</v>
      </c>
      <c r="C52" s="8" t="s">
        <v>84</v>
      </c>
      <c r="D52" s="4">
        <f>54.05</f>
        <v>54.05</v>
      </c>
      <c r="E52" s="3" t="s">
        <v>1</v>
      </c>
      <c r="F52" s="178"/>
      <c r="G52" s="27">
        <f t="shared" si="4"/>
        <v>0</v>
      </c>
      <c r="H52" s="46"/>
      <c r="I52" s="46"/>
      <c r="J52" s="46"/>
      <c r="K52" s="46"/>
      <c r="L52" s="46"/>
      <c r="M52" s="46"/>
      <c r="N52" s="46"/>
      <c r="O52" s="46"/>
      <c r="P52" s="46"/>
      <c r="Q52" s="46"/>
    </row>
    <row r="53" spans="2:17" ht="28.5">
      <c r="B53" s="4" t="s">
        <v>260</v>
      </c>
      <c r="C53" s="8" t="s">
        <v>214</v>
      </c>
      <c r="D53" s="4">
        <f>54.05</f>
        <v>54.05</v>
      </c>
      <c r="E53" s="3" t="s">
        <v>1</v>
      </c>
      <c r="F53" s="178"/>
      <c r="G53" s="27">
        <f t="shared" si="4"/>
        <v>0</v>
      </c>
      <c r="H53" s="46"/>
      <c r="I53" s="46"/>
      <c r="J53" s="46"/>
      <c r="K53" s="46"/>
      <c r="L53" s="46"/>
      <c r="M53" s="46"/>
      <c r="N53" s="46"/>
      <c r="O53" s="46"/>
      <c r="P53" s="46"/>
      <c r="Q53" s="46"/>
    </row>
    <row r="54" spans="2:17" ht="28.5">
      <c r="B54" s="4" t="s">
        <v>261</v>
      </c>
      <c r="C54" s="8" t="s">
        <v>215</v>
      </c>
      <c r="D54" s="4">
        <f>395.4</f>
        <v>395.4</v>
      </c>
      <c r="E54" s="3" t="s">
        <v>1</v>
      </c>
      <c r="F54" s="178"/>
      <c r="G54" s="27">
        <f t="shared" si="4"/>
        <v>0</v>
      </c>
      <c r="H54" s="46"/>
      <c r="I54" s="46"/>
      <c r="J54" s="46"/>
      <c r="K54" s="46"/>
      <c r="L54" s="46"/>
      <c r="M54" s="46"/>
      <c r="N54" s="46"/>
      <c r="O54" s="46"/>
      <c r="P54" s="46"/>
      <c r="Q54" s="46"/>
    </row>
    <row r="55" spans="2:17" ht="42.75">
      <c r="B55" s="4" t="s">
        <v>262</v>
      </c>
      <c r="C55" s="8" t="s">
        <v>216</v>
      </c>
      <c r="D55" s="4">
        <f>56.38</f>
        <v>56.38</v>
      </c>
      <c r="E55" s="3" t="s">
        <v>1</v>
      </c>
      <c r="F55" s="178"/>
      <c r="G55" s="27">
        <f t="shared" si="4"/>
        <v>0</v>
      </c>
      <c r="H55" s="46"/>
      <c r="I55" s="46"/>
      <c r="J55" s="46"/>
      <c r="K55" s="46"/>
      <c r="L55" s="46"/>
      <c r="M55" s="46"/>
      <c r="N55" s="46"/>
      <c r="O55" s="46"/>
      <c r="P55" s="46"/>
      <c r="Q55" s="46"/>
    </row>
    <row r="56" spans="2:17" ht="15">
      <c r="B56" s="4" t="s">
        <v>263</v>
      </c>
      <c r="C56" s="8" t="s">
        <v>44</v>
      </c>
      <c r="D56" s="4">
        <f>91.75</f>
        <v>91.75</v>
      </c>
      <c r="E56" s="3" t="s">
        <v>2</v>
      </c>
      <c r="F56" s="178"/>
      <c r="G56" s="27">
        <f t="shared" si="4"/>
        <v>0</v>
      </c>
      <c r="H56" s="46"/>
      <c r="I56" s="46"/>
      <c r="J56" s="46"/>
      <c r="K56" s="46"/>
      <c r="L56" s="46"/>
      <c r="M56" s="46"/>
      <c r="N56" s="46"/>
      <c r="O56" s="46"/>
      <c r="P56" s="46"/>
      <c r="Q56" s="46"/>
    </row>
    <row r="57" spans="2:17" ht="42.75">
      <c r="B57" s="4" t="s">
        <v>264</v>
      </c>
      <c r="C57" s="8" t="s">
        <v>212</v>
      </c>
      <c r="D57" s="4">
        <f>0.49</f>
        <v>0.49</v>
      </c>
      <c r="E57" s="3" t="s">
        <v>0</v>
      </c>
      <c r="F57" s="178"/>
      <c r="G57" s="27">
        <f t="shared" si="4"/>
        <v>0</v>
      </c>
      <c r="H57" s="46"/>
      <c r="I57" s="46"/>
      <c r="J57" s="46"/>
      <c r="K57" s="46"/>
      <c r="L57" s="46"/>
      <c r="M57" s="46"/>
      <c r="N57" s="46"/>
      <c r="O57" s="46"/>
      <c r="P57" s="46"/>
      <c r="Q57" s="46"/>
    </row>
    <row r="58" spans="2:17" ht="42.75">
      <c r="B58" s="4" t="s">
        <v>265</v>
      </c>
      <c r="C58" s="8" t="s">
        <v>128</v>
      </c>
      <c r="D58" s="4">
        <f>(110.72-26.4)*2</f>
        <v>168.64</v>
      </c>
      <c r="E58" s="3" t="s">
        <v>2</v>
      </c>
      <c r="F58" s="178"/>
      <c r="G58" s="14">
        <f aca="true" t="shared" si="5" ref="G58:G63">D58*F58</f>
        <v>0</v>
      </c>
      <c r="H58" s="46"/>
      <c r="I58" s="46"/>
      <c r="J58" s="46"/>
      <c r="K58" s="46"/>
      <c r="L58" s="46"/>
      <c r="M58" s="46"/>
      <c r="N58" s="46"/>
      <c r="O58" s="46"/>
      <c r="P58" s="46"/>
      <c r="Q58" s="46"/>
    </row>
    <row r="59" spans="2:17" ht="71.25">
      <c r="B59" s="4" t="s">
        <v>266</v>
      </c>
      <c r="C59" s="8" t="s">
        <v>206</v>
      </c>
      <c r="D59" s="4">
        <f>110.72*4</f>
        <v>442.88</v>
      </c>
      <c r="E59" s="3" t="s">
        <v>2</v>
      </c>
      <c r="F59" s="178"/>
      <c r="G59" s="14">
        <f t="shared" si="5"/>
        <v>0</v>
      </c>
      <c r="H59" s="46"/>
      <c r="I59" s="46"/>
      <c r="J59" s="46"/>
      <c r="K59" s="46"/>
      <c r="L59" s="46"/>
      <c r="M59" s="46"/>
      <c r="N59" s="46"/>
      <c r="O59" s="46"/>
      <c r="P59" s="46"/>
      <c r="Q59" s="46"/>
    </row>
    <row r="60" spans="2:17" ht="57">
      <c r="B60" s="4" t="s">
        <v>267</v>
      </c>
      <c r="C60" s="8" t="s">
        <v>479</v>
      </c>
      <c r="D60" s="4">
        <f>0.3*3.84*2</f>
        <v>2.304</v>
      </c>
      <c r="E60" s="3" t="s">
        <v>1</v>
      </c>
      <c r="F60" s="178"/>
      <c r="G60" s="14">
        <f t="shared" si="5"/>
        <v>0</v>
      </c>
      <c r="H60" s="46"/>
      <c r="I60" s="46"/>
      <c r="J60" s="46"/>
      <c r="K60" s="46"/>
      <c r="L60" s="46"/>
      <c r="M60" s="46"/>
      <c r="N60" s="46"/>
      <c r="O60" s="46"/>
      <c r="P60" s="46"/>
      <c r="Q60" s="46"/>
    </row>
    <row r="61" spans="2:17" ht="57">
      <c r="B61" s="4" t="s">
        <v>268</v>
      </c>
      <c r="C61" s="8" t="s">
        <v>482</v>
      </c>
      <c r="D61" s="4">
        <f>0.1</f>
        <v>0.1</v>
      </c>
      <c r="E61" s="3" t="s">
        <v>0</v>
      </c>
      <c r="F61" s="178"/>
      <c r="G61" s="27">
        <f t="shared" si="5"/>
        <v>0</v>
      </c>
      <c r="H61" s="46"/>
      <c r="I61" s="46"/>
      <c r="J61" s="46"/>
      <c r="K61" s="46"/>
      <c r="L61" s="46"/>
      <c r="M61" s="46"/>
      <c r="N61" s="46"/>
      <c r="O61" s="46"/>
      <c r="P61" s="46"/>
      <c r="Q61" s="46"/>
    </row>
    <row r="62" spans="2:17" ht="71.25">
      <c r="B62" s="4" t="s">
        <v>269</v>
      </c>
      <c r="C62" s="8" t="s">
        <v>217</v>
      </c>
      <c r="D62" s="4">
        <f>5*0.2*0.35*1.4</f>
        <v>0.48999999999999994</v>
      </c>
      <c r="E62" s="3" t="s">
        <v>0</v>
      </c>
      <c r="F62" s="178"/>
      <c r="G62" s="27">
        <f t="shared" si="5"/>
        <v>0</v>
      </c>
      <c r="H62" s="46"/>
      <c r="I62" s="46"/>
      <c r="J62" s="46"/>
      <c r="K62" s="46"/>
      <c r="L62" s="46"/>
      <c r="M62" s="46"/>
      <c r="N62" s="46"/>
      <c r="O62" s="46"/>
      <c r="P62" s="46"/>
      <c r="Q62" s="46"/>
    </row>
    <row r="63" spans="2:17" ht="57">
      <c r="B63" s="4" t="s">
        <v>270</v>
      </c>
      <c r="C63" s="8" t="s">
        <v>114</v>
      </c>
      <c r="D63" s="4">
        <f>(10+13.75+15.53)*1.5</f>
        <v>58.92</v>
      </c>
      <c r="E63" s="3" t="s">
        <v>1</v>
      </c>
      <c r="F63" s="178"/>
      <c r="G63" s="14">
        <f t="shared" si="5"/>
        <v>0</v>
      </c>
      <c r="H63" s="46"/>
      <c r="I63" s="46"/>
      <c r="J63" s="46"/>
      <c r="K63" s="46"/>
      <c r="L63" s="46"/>
      <c r="M63" s="46"/>
      <c r="N63" s="46"/>
      <c r="O63" s="46"/>
      <c r="P63" s="46"/>
      <c r="Q63" s="46"/>
    </row>
    <row r="64" spans="2:17" ht="15.75">
      <c r="B64" s="39" t="s">
        <v>255</v>
      </c>
      <c r="C64" s="15" t="s">
        <v>38</v>
      </c>
      <c r="D64" s="25"/>
      <c r="E64" s="19"/>
      <c r="F64" s="179"/>
      <c r="G64" s="40">
        <f>+SUBTOTAL(9,G65:G79)</f>
        <v>0</v>
      </c>
      <c r="H64" s="46"/>
      <c r="I64" s="46"/>
      <c r="J64" s="46"/>
      <c r="K64" s="46"/>
      <c r="L64" s="46"/>
      <c r="M64" s="46"/>
      <c r="N64" s="46"/>
      <c r="O64" s="46"/>
      <c r="P64" s="46"/>
      <c r="Q64" s="46"/>
    </row>
    <row r="65" spans="2:17" ht="71.25">
      <c r="B65" s="4" t="s">
        <v>272</v>
      </c>
      <c r="C65" s="8" t="s">
        <v>124</v>
      </c>
      <c r="D65" s="4">
        <f>107.29</f>
        <v>107.29</v>
      </c>
      <c r="E65" s="3" t="s">
        <v>1</v>
      </c>
      <c r="F65" s="178"/>
      <c r="G65" s="27">
        <f>D65*F65</f>
        <v>0</v>
      </c>
      <c r="H65" s="46"/>
      <c r="I65" s="46"/>
      <c r="J65" s="46"/>
      <c r="K65" s="46"/>
      <c r="L65" s="46"/>
      <c r="M65" s="46"/>
      <c r="N65" s="46"/>
      <c r="O65" s="46"/>
      <c r="P65" s="46"/>
      <c r="Q65" s="46"/>
    </row>
    <row r="66" spans="2:17" ht="57">
      <c r="B66" s="4" t="s">
        <v>273</v>
      </c>
      <c r="C66" s="8" t="s">
        <v>209</v>
      </c>
      <c r="D66" s="4">
        <f>1.52</f>
        <v>1.52</v>
      </c>
      <c r="E66" s="3" t="s">
        <v>0</v>
      </c>
      <c r="F66" s="178"/>
      <c r="G66" s="27">
        <f aca="true" t="shared" si="6" ref="G66:G79">D66*F66</f>
        <v>0</v>
      </c>
      <c r="H66" s="46"/>
      <c r="I66" s="46"/>
      <c r="J66" s="46"/>
      <c r="K66" s="46"/>
      <c r="L66" s="46"/>
      <c r="M66" s="46"/>
      <c r="N66" s="46"/>
      <c r="O66" s="46"/>
      <c r="P66" s="46"/>
      <c r="Q66" s="46"/>
    </row>
    <row r="67" spans="2:17" ht="57">
      <c r="B67" s="4" t="s">
        <v>274</v>
      </c>
      <c r="C67" s="8" t="s">
        <v>210</v>
      </c>
      <c r="D67" s="4">
        <f>3.1</f>
        <v>3.1</v>
      </c>
      <c r="E67" s="3" t="s">
        <v>0</v>
      </c>
      <c r="F67" s="178"/>
      <c r="G67" s="27">
        <f t="shared" si="6"/>
        <v>0</v>
      </c>
      <c r="H67" s="46"/>
      <c r="I67" s="46"/>
      <c r="J67" s="46"/>
      <c r="K67" s="46"/>
      <c r="L67" s="46"/>
      <c r="M67" s="46"/>
      <c r="N67" s="46"/>
      <c r="O67" s="46"/>
      <c r="P67" s="46"/>
      <c r="Q67" s="46"/>
    </row>
    <row r="68" spans="2:17" ht="42.75">
      <c r="B68" s="4" t="s">
        <v>275</v>
      </c>
      <c r="C68" s="8" t="s">
        <v>84</v>
      </c>
      <c r="D68" s="4">
        <f>54.05</f>
        <v>54.05</v>
      </c>
      <c r="E68" s="3" t="s">
        <v>1</v>
      </c>
      <c r="F68" s="178"/>
      <c r="G68" s="27">
        <f t="shared" si="6"/>
        <v>0</v>
      </c>
      <c r="H68" s="46"/>
      <c r="I68" s="46"/>
      <c r="J68" s="46"/>
      <c r="K68" s="46"/>
      <c r="L68" s="46"/>
      <c r="M68" s="46"/>
      <c r="N68" s="46"/>
      <c r="O68" s="46"/>
      <c r="P68" s="46"/>
      <c r="Q68" s="46"/>
    </row>
    <row r="69" spans="2:17" ht="28.5">
      <c r="B69" s="4" t="s">
        <v>276</v>
      </c>
      <c r="C69" s="8" t="s">
        <v>85</v>
      </c>
      <c r="D69" s="4">
        <f>54.05</f>
        <v>54.05</v>
      </c>
      <c r="E69" s="3" t="s">
        <v>1</v>
      </c>
      <c r="F69" s="178"/>
      <c r="G69" s="27">
        <f t="shared" si="6"/>
        <v>0</v>
      </c>
      <c r="H69" s="46"/>
      <c r="I69" s="46"/>
      <c r="J69" s="46"/>
      <c r="K69" s="46"/>
      <c r="L69" s="46"/>
      <c r="M69" s="46"/>
      <c r="N69" s="46"/>
      <c r="O69" s="46"/>
      <c r="P69" s="46"/>
      <c r="Q69" s="46"/>
    </row>
    <row r="70" spans="2:17" ht="28.5">
      <c r="B70" s="4" t="s">
        <v>277</v>
      </c>
      <c r="C70" s="8" t="s">
        <v>215</v>
      </c>
      <c r="D70" s="4">
        <f>395.4</f>
        <v>395.4</v>
      </c>
      <c r="E70" s="3" t="s">
        <v>1</v>
      </c>
      <c r="F70" s="178"/>
      <c r="G70" s="27">
        <f t="shared" si="6"/>
        <v>0</v>
      </c>
      <c r="H70" s="46"/>
      <c r="I70" s="46"/>
      <c r="J70" s="46"/>
      <c r="K70" s="46"/>
      <c r="L70" s="46"/>
      <c r="M70" s="46"/>
      <c r="N70" s="46"/>
      <c r="O70" s="46"/>
      <c r="P70" s="46"/>
      <c r="Q70" s="46"/>
    </row>
    <row r="71" spans="2:17" ht="42.75">
      <c r="B71" s="4" t="s">
        <v>278</v>
      </c>
      <c r="C71" s="8" t="s">
        <v>216</v>
      </c>
      <c r="D71" s="4">
        <f>56.38</f>
        <v>56.38</v>
      </c>
      <c r="E71" s="3" t="s">
        <v>1</v>
      </c>
      <c r="F71" s="178"/>
      <c r="G71" s="27">
        <f t="shared" si="6"/>
        <v>0</v>
      </c>
      <c r="H71" s="46"/>
      <c r="I71" s="46"/>
      <c r="J71" s="46"/>
      <c r="K71" s="46"/>
      <c r="L71" s="46"/>
      <c r="M71" s="46"/>
      <c r="N71" s="46"/>
      <c r="O71" s="46"/>
      <c r="P71" s="46"/>
      <c r="Q71" s="46"/>
    </row>
    <row r="72" spans="2:17" ht="15">
      <c r="B72" s="4" t="s">
        <v>279</v>
      </c>
      <c r="C72" s="8" t="s">
        <v>44</v>
      </c>
      <c r="D72" s="4">
        <f>91.75</f>
        <v>91.75</v>
      </c>
      <c r="E72" s="3" t="s">
        <v>2</v>
      </c>
      <c r="F72" s="178"/>
      <c r="G72" s="27">
        <f t="shared" si="6"/>
        <v>0</v>
      </c>
      <c r="H72" s="46"/>
      <c r="I72" s="46"/>
      <c r="J72" s="46"/>
      <c r="K72" s="46"/>
      <c r="L72" s="46"/>
      <c r="M72" s="46"/>
      <c r="N72" s="46"/>
      <c r="O72" s="46"/>
      <c r="P72" s="46"/>
      <c r="Q72" s="46"/>
    </row>
    <row r="73" spans="2:17" ht="42.75">
      <c r="B73" s="4" t="s">
        <v>280</v>
      </c>
      <c r="C73" s="8" t="s">
        <v>212</v>
      </c>
      <c r="D73" s="4">
        <f>0.49</f>
        <v>0.49</v>
      </c>
      <c r="E73" s="3" t="s">
        <v>0</v>
      </c>
      <c r="F73" s="178"/>
      <c r="G73" s="27">
        <f t="shared" si="6"/>
        <v>0</v>
      </c>
      <c r="H73" s="46"/>
      <c r="I73" s="46"/>
      <c r="J73" s="46"/>
      <c r="K73" s="46"/>
      <c r="L73" s="46"/>
      <c r="M73" s="46"/>
      <c r="N73" s="46"/>
      <c r="O73" s="46"/>
      <c r="P73" s="46"/>
      <c r="Q73" s="46"/>
    </row>
    <row r="74" spans="2:17" ht="42.75">
      <c r="B74" s="4" t="s">
        <v>281</v>
      </c>
      <c r="C74" s="8" t="s">
        <v>128</v>
      </c>
      <c r="D74" s="4">
        <f>(110.72-23.8)*2</f>
        <v>173.84</v>
      </c>
      <c r="E74" s="3" t="s">
        <v>2</v>
      </c>
      <c r="F74" s="178"/>
      <c r="G74" s="14">
        <f>D74*F74</f>
        <v>0</v>
      </c>
      <c r="H74" s="46"/>
      <c r="I74" s="46"/>
      <c r="J74" s="46"/>
      <c r="K74" s="46"/>
      <c r="L74" s="46"/>
      <c r="M74" s="46"/>
      <c r="N74" s="46"/>
      <c r="O74" s="46"/>
      <c r="P74" s="46"/>
      <c r="Q74" s="46"/>
    </row>
    <row r="75" spans="2:17" ht="71.25">
      <c r="B75" s="4" t="s">
        <v>282</v>
      </c>
      <c r="C75" s="8" t="s">
        <v>206</v>
      </c>
      <c r="D75" s="4">
        <f>110.72*4</f>
        <v>442.88</v>
      </c>
      <c r="E75" s="3" t="s">
        <v>2</v>
      </c>
      <c r="F75" s="178"/>
      <c r="G75" s="14">
        <f>D75*F75</f>
        <v>0</v>
      </c>
      <c r="H75" s="46"/>
      <c r="I75" s="46"/>
      <c r="J75" s="46"/>
      <c r="K75" s="46"/>
      <c r="L75" s="46"/>
      <c r="M75" s="46"/>
      <c r="N75" s="46"/>
      <c r="O75" s="46"/>
      <c r="P75" s="46"/>
      <c r="Q75" s="46"/>
    </row>
    <row r="76" spans="2:17" ht="57">
      <c r="B76" s="4" t="s">
        <v>283</v>
      </c>
      <c r="C76" s="8" t="s">
        <v>479</v>
      </c>
      <c r="D76" s="4">
        <f>0.3*3.84*2</f>
        <v>2.304</v>
      </c>
      <c r="E76" s="3" t="s">
        <v>1</v>
      </c>
      <c r="F76" s="178"/>
      <c r="G76" s="14">
        <f t="shared" si="6"/>
        <v>0</v>
      </c>
      <c r="H76" s="46"/>
      <c r="I76" s="46"/>
      <c r="J76" s="46"/>
      <c r="K76" s="46"/>
      <c r="L76" s="46"/>
      <c r="M76" s="46"/>
      <c r="N76" s="46"/>
      <c r="O76" s="46"/>
      <c r="P76" s="46"/>
      <c r="Q76" s="46"/>
    </row>
    <row r="77" spans="2:17" ht="57">
      <c r="B77" s="4" t="s">
        <v>284</v>
      </c>
      <c r="C77" s="8" t="s">
        <v>482</v>
      </c>
      <c r="D77" s="4">
        <v>0.0972</v>
      </c>
      <c r="E77" s="3" t="s">
        <v>0</v>
      </c>
      <c r="F77" s="178"/>
      <c r="G77" s="27">
        <f t="shared" si="6"/>
        <v>0</v>
      </c>
      <c r="H77" s="46"/>
      <c r="I77" s="46"/>
      <c r="J77" s="46"/>
      <c r="K77" s="46"/>
      <c r="L77" s="46"/>
      <c r="M77" s="46"/>
      <c r="N77" s="46"/>
      <c r="O77" s="46"/>
      <c r="P77" s="46"/>
      <c r="Q77" s="46"/>
    </row>
    <row r="78" spans="2:17" ht="71.25">
      <c r="B78" s="4" t="s">
        <v>285</v>
      </c>
      <c r="C78" s="8" t="s">
        <v>217</v>
      </c>
      <c r="D78" s="4">
        <f>5*0.2*0.35*1.4</f>
        <v>0.48999999999999994</v>
      </c>
      <c r="E78" s="3" t="s">
        <v>0</v>
      </c>
      <c r="F78" s="178"/>
      <c r="G78" s="27">
        <f t="shared" si="6"/>
        <v>0</v>
      </c>
      <c r="H78" s="46"/>
      <c r="I78" s="46"/>
      <c r="J78" s="46"/>
      <c r="K78" s="46"/>
      <c r="L78" s="46"/>
      <c r="M78" s="46"/>
      <c r="N78" s="46"/>
      <c r="O78" s="46"/>
      <c r="P78" s="46"/>
      <c r="Q78" s="46"/>
    </row>
    <row r="79" spans="2:17" ht="57">
      <c r="B79" s="4" t="s">
        <v>286</v>
      </c>
      <c r="C79" s="8" t="s">
        <v>114</v>
      </c>
      <c r="D79" s="4">
        <f>(10+13.75+15.53)*1.5</f>
        <v>58.92</v>
      </c>
      <c r="E79" s="3" t="s">
        <v>1</v>
      </c>
      <c r="F79" s="178"/>
      <c r="G79" s="14">
        <f t="shared" si="6"/>
        <v>0</v>
      </c>
      <c r="H79" s="46"/>
      <c r="I79" s="46"/>
      <c r="J79" s="46"/>
      <c r="K79" s="46"/>
      <c r="L79" s="46"/>
      <c r="M79" s="46"/>
      <c r="N79" s="46"/>
      <c r="O79" s="46"/>
      <c r="P79" s="46"/>
      <c r="Q79" s="46"/>
    </row>
    <row r="80" spans="2:17" ht="15.75">
      <c r="B80" s="39" t="s">
        <v>271</v>
      </c>
      <c r="C80" s="15" t="s">
        <v>39</v>
      </c>
      <c r="D80" s="25"/>
      <c r="E80" s="19"/>
      <c r="F80" s="179"/>
      <c r="G80" s="40">
        <f>+SUBTOTAL(9,G81:G96)</f>
        <v>0</v>
      </c>
      <c r="H80" s="46"/>
      <c r="I80" s="46"/>
      <c r="J80" s="46"/>
      <c r="K80" s="46"/>
      <c r="L80" s="46"/>
      <c r="M80" s="46"/>
      <c r="N80" s="46"/>
      <c r="O80" s="46"/>
      <c r="P80" s="46"/>
      <c r="Q80" s="46"/>
    </row>
    <row r="81" spans="2:17" ht="71.25">
      <c r="B81" s="4" t="s">
        <v>287</v>
      </c>
      <c r="C81" s="8" t="s">
        <v>124</v>
      </c>
      <c r="D81" s="4">
        <f>162.1</f>
        <v>162.1</v>
      </c>
      <c r="E81" s="3" t="s">
        <v>1</v>
      </c>
      <c r="F81" s="178"/>
      <c r="G81" s="27">
        <f>D81*F81</f>
        <v>0</v>
      </c>
      <c r="H81" s="46"/>
      <c r="I81" s="46"/>
      <c r="J81" s="46"/>
      <c r="K81" s="46"/>
      <c r="L81" s="46"/>
      <c r="M81" s="46"/>
      <c r="N81" s="46"/>
      <c r="O81" s="46"/>
      <c r="P81" s="46"/>
      <c r="Q81" s="46"/>
    </row>
    <row r="82" spans="2:17" ht="57">
      <c r="B82" s="4" t="s">
        <v>288</v>
      </c>
      <c r="C82" s="8" t="s">
        <v>209</v>
      </c>
      <c r="D82" s="4">
        <f>1.82</f>
        <v>1.82</v>
      </c>
      <c r="E82" s="3" t="s">
        <v>0</v>
      </c>
      <c r="F82" s="178"/>
      <c r="G82" s="27">
        <f aca="true" t="shared" si="7" ref="G82:G96">D82*F82</f>
        <v>0</v>
      </c>
      <c r="H82" s="46"/>
      <c r="I82" s="46"/>
      <c r="J82" s="46"/>
      <c r="K82" s="46"/>
      <c r="L82" s="46"/>
      <c r="M82" s="46"/>
      <c r="N82" s="46"/>
      <c r="O82" s="46"/>
      <c r="P82" s="46"/>
      <c r="Q82" s="46"/>
    </row>
    <row r="83" spans="2:17" ht="57">
      <c r="B83" s="4" t="s">
        <v>289</v>
      </c>
      <c r="C83" s="8" t="s">
        <v>210</v>
      </c>
      <c r="D83" s="4">
        <f>3.1</f>
        <v>3.1</v>
      </c>
      <c r="E83" s="3" t="s">
        <v>0</v>
      </c>
      <c r="F83" s="178"/>
      <c r="G83" s="27">
        <f t="shared" si="7"/>
        <v>0</v>
      </c>
      <c r="H83" s="46"/>
      <c r="I83" s="46"/>
      <c r="J83" s="46"/>
      <c r="K83" s="46"/>
      <c r="L83" s="46"/>
      <c r="M83" s="46"/>
      <c r="N83" s="46"/>
      <c r="O83" s="46"/>
      <c r="P83" s="46"/>
      <c r="Q83" s="46"/>
    </row>
    <row r="84" spans="2:17" ht="42.75">
      <c r="B84" s="4" t="s">
        <v>290</v>
      </c>
      <c r="C84" s="8" t="s">
        <v>84</v>
      </c>
      <c r="D84" s="4">
        <f>54.05</f>
        <v>54.05</v>
      </c>
      <c r="E84" s="3" t="s">
        <v>1</v>
      </c>
      <c r="F84" s="178"/>
      <c r="G84" s="27">
        <f t="shared" si="7"/>
        <v>0</v>
      </c>
      <c r="H84" s="46"/>
      <c r="I84" s="46"/>
      <c r="J84" s="46"/>
      <c r="K84" s="46"/>
      <c r="L84" s="46"/>
      <c r="M84" s="46"/>
      <c r="N84" s="46"/>
      <c r="O84" s="46"/>
      <c r="P84" s="46"/>
      <c r="Q84" s="46"/>
    </row>
    <row r="85" spans="2:17" ht="28.5">
      <c r="B85" s="4" t="s">
        <v>291</v>
      </c>
      <c r="C85" s="8" t="s">
        <v>85</v>
      </c>
      <c r="D85" s="4">
        <f>54.05</f>
        <v>54.05</v>
      </c>
      <c r="E85" s="3" t="s">
        <v>1</v>
      </c>
      <c r="F85" s="178"/>
      <c r="G85" s="27">
        <f t="shared" si="7"/>
        <v>0</v>
      </c>
      <c r="H85" s="46"/>
      <c r="I85" s="46"/>
      <c r="J85" s="46"/>
      <c r="K85" s="46"/>
      <c r="L85" s="46"/>
      <c r="M85" s="46"/>
      <c r="N85" s="46"/>
      <c r="O85" s="46"/>
      <c r="P85" s="46"/>
      <c r="Q85" s="46"/>
    </row>
    <row r="86" spans="2:17" ht="28.5">
      <c r="B86" s="4" t="s">
        <v>292</v>
      </c>
      <c r="C86" s="8" t="s">
        <v>215</v>
      </c>
      <c r="D86" s="4">
        <f>395.4</f>
        <v>395.4</v>
      </c>
      <c r="E86" s="3" t="s">
        <v>1</v>
      </c>
      <c r="F86" s="178"/>
      <c r="G86" s="27">
        <f t="shared" si="7"/>
        <v>0</v>
      </c>
      <c r="H86" s="46"/>
      <c r="I86" s="46"/>
      <c r="J86" s="46"/>
      <c r="K86" s="46"/>
      <c r="L86" s="46"/>
      <c r="M86" s="46"/>
      <c r="N86" s="46"/>
      <c r="O86" s="46"/>
      <c r="P86" s="46"/>
      <c r="Q86" s="46"/>
    </row>
    <row r="87" spans="2:17" ht="42.75">
      <c r="B87" s="4" t="s">
        <v>293</v>
      </c>
      <c r="C87" s="8" t="s">
        <v>216</v>
      </c>
      <c r="D87" s="4">
        <f>56.38</f>
        <v>56.38</v>
      </c>
      <c r="E87" s="3" t="s">
        <v>1</v>
      </c>
      <c r="F87" s="178"/>
      <c r="G87" s="27">
        <f t="shared" si="7"/>
        <v>0</v>
      </c>
      <c r="H87" s="46"/>
      <c r="I87" s="46"/>
      <c r="J87" s="46"/>
      <c r="K87" s="46"/>
      <c r="L87" s="46"/>
      <c r="M87" s="46"/>
      <c r="N87" s="46"/>
      <c r="O87" s="46"/>
      <c r="P87" s="46"/>
      <c r="Q87" s="46"/>
    </row>
    <row r="88" spans="2:17" ht="15">
      <c r="B88" s="4" t="s">
        <v>294</v>
      </c>
      <c r="C88" s="8" t="s">
        <v>75</v>
      </c>
      <c r="D88" s="4">
        <f>251</f>
        <v>251</v>
      </c>
      <c r="E88" s="3" t="s">
        <v>1</v>
      </c>
      <c r="F88" s="178"/>
      <c r="G88" s="27">
        <f>D88*F88</f>
        <v>0</v>
      </c>
      <c r="H88" s="46"/>
      <c r="I88" s="46"/>
      <c r="J88" s="46"/>
      <c r="K88" s="46"/>
      <c r="L88" s="46"/>
      <c r="M88" s="46"/>
      <c r="N88" s="46"/>
      <c r="O88" s="46"/>
      <c r="P88" s="46"/>
      <c r="Q88" s="46"/>
    </row>
    <row r="89" spans="2:17" ht="15">
      <c r="B89" s="4" t="s">
        <v>295</v>
      </c>
      <c r="C89" s="8" t="s">
        <v>44</v>
      </c>
      <c r="D89" s="4">
        <f>91.75</f>
        <v>91.75</v>
      </c>
      <c r="E89" s="3" t="s">
        <v>2</v>
      </c>
      <c r="F89" s="178"/>
      <c r="G89" s="27">
        <f t="shared" si="7"/>
        <v>0</v>
      </c>
      <c r="H89" s="46"/>
      <c r="I89" s="46"/>
      <c r="J89" s="46"/>
      <c r="K89" s="46"/>
      <c r="L89" s="46"/>
      <c r="M89" s="46"/>
      <c r="N89" s="46"/>
      <c r="O89" s="46"/>
      <c r="P89" s="46"/>
      <c r="Q89" s="46"/>
    </row>
    <row r="90" spans="2:17" ht="42.75">
      <c r="B90" s="4" t="s">
        <v>296</v>
      </c>
      <c r="C90" s="8" t="s">
        <v>212</v>
      </c>
      <c r="D90" s="4">
        <f>0.49</f>
        <v>0.49</v>
      </c>
      <c r="E90" s="3" t="s">
        <v>0</v>
      </c>
      <c r="F90" s="178"/>
      <c r="G90" s="27">
        <f t="shared" si="7"/>
        <v>0</v>
      </c>
      <c r="H90" s="46"/>
      <c r="I90" s="46"/>
      <c r="J90" s="46"/>
      <c r="K90" s="46"/>
      <c r="L90" s="46"/>
      <c r="M90" s="46"/>
      <c r="N90" s="46"/>
      <c r="O90" s="46"/>
      <c r="P90" s="46"/>
      <c r="Q90" s="46"/>
    </row>
    <row r="91" spans="2:17" ht="42.75">
      <c r="B91" s="4" t="s">
        <v>297</v>
      </c>
      <c r="C91" s="8" t="s">
        <v>128</v>
      </c>
      <c r="D91" s="4">
        <f>110.72*2</f>
        <v>221.44</v>
      </c>
      <c r="E91" s="3" t="s">
        <v>2</v>
      </c>
      <c r="F91" s="178"/>
      <c r="G91" s="14">
        <f>D91*F91</f>
        <v>0</v>
      </c>
      <c r="H91" s="46"/>
      <c r="I91" s="46"/>
      <c r="J91" s="46"/>
      <c r="K91" s="46"/>
      <c r="L91" s="46"/>
      <c r="M91" s="46"/>
      <c r="N91" s="46"/>
      <c r="O91" s="46"/>
      <c r="P91" s="46"/>
      <c r="Q91" s="46"/>
    </row>
    <row r="92" spans="2:17" ht="71.25">
      <c r="B92" s="4" t="s">
        <v>298</v>
      </c>
      <c r="C92" s="8" t="s">
        <v>206</v>
      </c>
      <c r="D92" s="4">
        <f>110.72*4</f>
        <v>442.88</v>
      </c>
      <c r="E92" s="3" t="s">
        <v>2</v>
      </c>
      <c r="F92" s="178"/>
      <c r="G92" s="14">
        <f>D92*F92</f>
        <v>0</v>
      </c>
      <c r="H92" s="46"/>
      <c r="I92" s="46"/>
      <c r="J92" s="46"/>
      <c r="K92" s="46"/>
      <c r="L92" s="46"/>
      <c r="M92" s="46"/>
      <c r="N92" s="46"/>
      <c r="O92" s="46"/>
      <c r="P92" s="46"/>
      <c r="Q92" s="46"/>
    </row>
    <row r="93" spans="2:17" ht="57">
      <c r="B93" s="4" t="s">
        <v>299</v>
      </c>
      <c r="C93" s="8" t="s">
        <v>479</v>
      </c>
      <c r="D93" s="4">
        <f>0.3*3.84*2</f>
        <v>2.304</v>
      </c>
      <c r="E93" s="3" t="s">
        <v>1</v>
      </c>
      <c r="F93" s="178"/>
      <c r="G93" s="14">
        <f t="shared" si="7"/>
        <v>0</v>
      </c>
      <c r="H93" s="46"/>
      <c r="I93" s="46"/>
      <c r="J93" s="46"/>
      <c r="K93" s="46"/>
      <c r="L93" s="46"/>
      <c r="M93" s="46"/>
      <c r="N93" s="46"/>
      <c r="O93" s="46"/>
      <c r="P93" s="46"/>
      <c r="Q93" s="46"/>
    </row>
    <row r="94" spans="2:17" ht="57">
      <c r="B94" s="4" t="s">
        <v>300</v>
      </c>
      <c r="C94" s="8" t="s">
        <v>482</v>
      </c>
      <c r="D94" s="4">
        <v>0.0972</v>
      </c>
      <c r="E94" s="3" t="s">
        <v>0</v>
      </c>
      <c r="F94" s="178"/>
      <c r="G94" s="14">
        <f t="shared" si="7"/>
        <v>0</v>
      </c>
      <c r="H94" s="46"/>
      <c r="I94" s="46"/>
      <c r="J94" s="46"/>
      <c r="K94" s="46"/>
      <c r="L94" s="46"/>
      <c r="M94" s="46"/>
      <c r="N94" s="46"/>
      <c r="O94" s="46"/>
      <c r="P94" s="46"/>
      <c r="Q94" s="46"/>
    </row>
    <row r="95" spans="2:17" ht="71.25">
      <c r="B95" s="4" t="s">
        <v>301</v>
      </c>
      <c r="C95" s="8" t="s">
        <v>213</v>
      </c>
      <c r="D95" s="4">
        <f>5*0.2*0.35*1.4</f>
        <v>0.48999999999999994</v>
      </c>
      <c r="E95" s="3" t="s">
        <v>0</v>
      </c>
      <c r="F95" s="178"/>
      <c r="G95" s="27">
        <f t="shared" si="7"/>
        <v>0</v>
      </c>
      <c r="H95" s="46"/>
      <c r="I95" s="46"/>
      <c r="J95" s="46"/>
      <c r="K95" s="46"/>
      <c r="L95" s="46"/>
      <c r="M95" s="46"/>
      <c r="N95" s="46"/>
      <c r="O95" s="46"/>
      <c r="P95" s="46"/>
      <c r="Q95" s="46"/>
    </row>
    <row r="96" spans="2:17" ht="57">
      <c r="B96" s="4" t="s">
        <v>302</v>
      </c>
      <c r="C96" s="8" t="s">
        <v>114</v>
      </c>
      <c r="D96" s="4">
        <f>(10+13.75+15.53)*1.5</f>
        <v>58.92</v>
      </c>
      <c r="E96" s="3" t="s">
        <v>1</v>
      </c>
      <c r="F96" s="178"/>
      <c r="G96" s="14">
        <f t="shared" si="7"/>
        <v>0</v>
      </c>
      <c r="H96" s="46"/>
      <c r="I96" s="46"/>
      <c r="J96" s="46"/>
      <c r="K96" s="46"/>
      <c r="L96" s="46"/>
      <c r="M96" s="46"/>
      <c r="N96" s="46"/>
      <c r="O96" s="46"/>
      <c r="P96" s="46"/>
      <c r="Q96" s="46"/>
    </row>
    <row r="97" spans="2:17" ht="15.75">
      <c r="B97" s="39" t="s">
        <v>303</v>
      </c>
      <c r="C97" s="15" t="s">
        <v>40</v>
      </c>
      <c r="D97" s="25"/>
      <c r="E97" s="19"/>
      <c r="F97" s="179"/>
      <c r="G97" s="40">
        <f>+SUBTOTAL(9,G98:G112)</f>
        <v>0</v>
      </c>
      <c r="H97" s="46"/>
      <c r="I97" s="46"/>
      <c r="J97" s="46"/>
      <c r="K97" s="46"/>
      <c r="L97" s="46"/>
      <c r="M97" s="46"/>
      <c r="N97" s="46"/>
      <c r="O97" s="46"/>
      <c r="P97" s="46"/>
      <c r="Q97" s="46"/>
    </row>
    <row r="98" spans="2:17" ht="71.25">
      <c r="B98" s="4" t="s">
        <v>304</v>
      </c>
      <c r="C98" s="8" t="s">
        <v>124</v>
      </c>
      <c r="D98" s="4">
        <f>166.51</f>
        <v>166.51</v>
      </c>
      <c r="E98" s="3" t="s">
        <v>1</v>
      </c>
      <c r="F98" s="178"/>
      <c r="G98" s="27">
        <f>D98*F98</f>
        <v>0</v>
      </c>
      <c r="H98" s="46"/>
      <c r="I98" s="46"/>
      <c r="J98" s="46"/>
      <c r="K98" s="46"/>
      <c r="L98" s="46"/>
      <c r="M98" s="46"/>
      <c r="N98" s="46"/>
      <c r="O98" s="46"/>
      <c r="P98" s="46"/>
      <c r="Q98" s="46"/>
    </row>
    <row r="99" spans="2:17" ht="57">
      <c r="B99" s="4" t="s">
        <v>305</v>
      </c>
      <c r="C99" s="8" t="s">
        <v>209</v>
      </c>
      <c r="D99" s="4">
        <f>1.82</f>
        <v>1.82</v>
      </c>
      <c r="E99" s="3" t="s">
        <v>0</v>
      </c>
      <c r="F99" s="178"/>
      <c r="G99" s="27">
        <f aca="true" t="shared" si="8" ref="G99:G112">D99*F99</f>
        <v>0</v>
      </c>
      <c r="H99" s="46"/>
      <c r="I99" s="46"/>
      <c r="J99" s="46"/>
      <c r="K99" s="46"/>
      <c r="L99" s="46"/>
      <c r="M99" s="46"/>
      <c r="N99" s="46"/>
      <c r="O99" s="46"/>
      <c r="P99" s="46"/>
      <c r="Q99" s="46"/>
    </row>
    <row r="100" spans="2:17" ht="57">
      <c r="B100" s="4" t="s">
        <v>306</v>
      </c>
      <c r="C100" s="8" t="s">
        <v>210</v>
      </c>
      <c r="D100" s="4">
        <f>3.1</f>
        <v>3.1</v>
      </c>
      <c r="E100" s="3" t="s">
        <v>0</v>
      </c>
      <c r="F100" s="178"/>
      <c r="G100" s="27">
        <f t="shared" si="8"/>
        <v>0</v>
      </c>
      <c r="H100" s="46"/>
      <c r="I100" s="46"/>
      <c r="J100" s="46"/>
      <c r="K100" s="46"/>
      <c r="L100" s="46"/>
      <c r="M100" s="46"/>
      <c r="N100" s="46"/>
      <c r="O100" s="46"/>
      <c r="P100" s="46"/>
      <c r="Q100" s="46"/>
    </row>
    <row r="101" spans="2:17" ht="42.75">
      <c r="B101" s="4" t="s">
        <v>307</v>
      </c>
      <c r="C101" s="8" t="s">
        <v>84</v>
      </c>
      <c r="D101" s="4">
        <f>54.05</f>
        <v>54.05</v>
      </c>
      <c r="E101" s="3" t="s">
        <v>1</v>
      </c>
      <c r="F101" s="178"/>
      <c r="G101" s="27">
        <f t="shared" si="8"/>
        <v>0</v>
      </c>
      <c r="H101" s="46"/>
      <c r="I101" s="46"/>
      <c r="J101" s="46"/>
      <c r="K101" s="46"/>
      <c r="L101" s="46"/>
      <c r="M101" s="46"/>
      <c r="N101" s="46"/>
      <c r="O101" s="46"/>
      <c r="P101" s="46"/>
      <c r="Q101" s="46"/>
    </row>
    <row r="102" spans="2:17" ht="28.5">
      <c r="B102" s="4" t="s">
        <v>308</v>
      </c>
      <c r="C102" s="8" t="s">
        <v>85</v>
      </c>
      <c r="D102" s="4">
        <f>54.05</f>
        <v>54.05</v>
      </c>
      <c r="E102" s="3" t="s">
        <v>1</v>
      </c>
      <c r="F102" s="178"/>
      <c r="G102" s="27">
        <f t="shared" si="8"/>
        <v>0</v>
      </c>
      <c r="H102" s="46"/>
      <c r="I102" s="46"/>
      <c r="J102" s="46"/>
      <c r="K102" s="46"/>
      <c r="L102" s="46"/>
      <c r="M102" s="46"/>
      <c r="N102" s="46"/>
      <c r="O102" s="46"/>
      <c r="P102" s="46"/>
      <c r="Q102" s="46"/>
    </row>
    <row r="103" spans="2:17" ht="28.5">
      <c r="B103" s="4" t="s">
        <v>309</v>
      </c>
      <c r="C103" s="8" t="s">
        <v>215</v>
      </c>
      <c r="D103" s="4">
        <f>395.4</f>
        <v>395.4</v>
      </c>
      <c r="E103" s="3" t="s">
        <v>1</v>
      </c>
      <c r="F103" s="178"/>
      <c r="G103" s="27">
        <f t="shared" si="8"/>
        <v>0</v>
      </c>
      <c r="H103" s="46"/>
      <c r="I103" s="46"/>
      <c r="J103" s="46"/>
      <c r="K103" s="46"/>
      <c r="L103" s="46"/>
      <c r="M103" s="46"/>
      <c r="N103" s="46"/>
      <c r="O103" s="46"/>
      <c r="P103" s="46"/>
      <c r="Q103" s="46"/>
    </row>
    <row r="104" spans="2:17" ht="42.75">
      <c r="B104" s="4" t="s">
        <v>310</v>
      </c>
      <c r="C104" s="8" t="s">
        <v>216</v>
      </c>
      <c r="D104" s="4">
        <f>56.38</f>
        <v>56.38</v>
      </c>
      <c r="E104" s="3" t="s">
        <v>1</v>
      </c>
      <c r="F104" s="178"/>
      <c r="G104" s="27">
        <f t="shared" si="8"/>
        <v>0</v>
      </c>
      <c r="H104" s="46"/>
      <c r="I104" s="46"/>
      <c r="J104" s="46"/>
      <c r="K104" s="46"/>
      <c r="L104" s="46"/>
      <c r="M104" s="46"/>
      <c r="N104" s="46"/>
      <c r="O104" s="46"/>
      <c r="P104" s="46"/>
      <c r="Q104" s="46"/>
    </row>
    <row r="105" spans="2:17" ht="15">
      <c r="B105" s="4" t="s">
        <v>311</v>
      </c>
      <c r="C105" s="8" t="s">
        <v>44</v>
      </c>
      <c r="D105" s="4">
        <f>91.75</f>
        <v>91.75</v>
      </c>
      <c r="E105" s="3" t="s">
        <v>2</v>
      </c>
      <c r="F105" s="178"/>
      <c r="G105" s="27">
        <f t="shared" si="8"/>
        <v>0</v>
      </c>
      <c r="H105" s="46"/>
      <c r="I105" s="46"/>
      <c r="J105" s="46"/>
      <c r="K105" s="46"/>
      <c r="L105" s="46"/>
      <c r="M105" s="46"/>
      <c r="N105" s="46"/>
      <c r="O105" s="46"/>
      <c r="P105" s="46"/>
      <c r="Q105" s="46"/>
    </row>
    <row r="106" spans="2:17" ht="42.75">
      <c r="B106" s="4" t="s">
        <v>312</v>
      </c>
      <c r="C106" s="8" t="s">
        <v>212</v>
      </c>
      <c r="D106" s="4">
        <f>0.49</f>
        <v>0.49</v>
      </c>
      <c r="E106" s="3" t="s">
        <v>0</v>
      </c>
      <c r="F106" s="178"/>
      <c r="G106" s="27">
        <f t="shared" si="8"/>
        <v>0</v>
      </c>
      <c r="H106" s="46"/>
      <c r="I106" s="46"/>
      <c r="J106" s="46"/>
      <c r="K106" s="46"/>
      <c r="L106" s="46"/>
      <c r="M106" s="46"/>
      <c r="N106" s="46"/>
      <c r="O106" s="46"/>
      <c r="P106" s="46"/>
      <c r="Q106" s="46"/>
    </row>
    <row r="107" spans="2:17" ht="42.75">
      <c r="B107" s="4" t="s">
        <v>313</v>
      </c>
      <c r="C107" s="8" t="s">
        <v>128</v>
      </c>
      <c r="D107" s="4">
        <f>110.72*2</f>
        <v>221.44</v>
      </c>
      <c r="E107" s="3" t="s">
        <v>2</v>
      </c>
      <c r="F107" s="178"/>
      <c r="G107" s="14">
        <f>D107*F107</f>
        <v>0</v>
      </c>
      <c r="H107" s="46"/>
      <c r="I107" s="46"/>
      <c r="J107" s="46"/>
      <c r="K107" s="46"/>
      <c r="L107" s="46"/>
      <c r="M107" s="46"/>
      <c r="N107" s="46"/>
      <c r="O107" s="46"/>
      <c r="P107" s="46"/>
      <c r="Q107" s="46"/>
    </row>
    <row r="108" spans="2:17" ht="71.25">
      <c r="B108" s="4" t="s">
        <v>314</v>
      </c>
      <c r="C108" s="8" t="s">
        <v>206</v>
      </c>
      <c r="D108" s="4">
        <f>110.72*4</f>
        <v>442.88</v>
      </c>
      <c r="E108" s="3" t="s">
        <v>2</v>
      </c>
      <c r="F108" s="178"/>
      <c r="G108" s="14">
        <f>D108*F108</f>
        <v>0</v>
      </c>
      <c r="H108" s="46"/>
      <c r="I108" s="46"/>
      <c r="J108" s="46"/>
      <c r="K108" s="46"/>
      <c r="L108" s="46"/>
      <c r="M108" s="46"/>
      <c r="N108" s="46"/>
      <c r="O108" s="46"/>
      <c r="P108" s="46"/>
      <c r="Q108" s="46"/>
    </row>
    <row r="109" spans="2:17" ht="57">
      <c r="B109" s="4" t="s">
        <v>315</v>
      </c>
      <c r="C109" s="8" t="s">
        <v>479</v>
      </c>
      <c r="D109" s="4">
        <f>0.3*3.84*2</f>
        <v>2.304</v>
      </c>
      <c r="E109" s="3" t="s">
        <v>1</v>
      </c>
      <c r="F109" s="178"/>
      <c r="G109" s="14">
        <f t="shared" si="8"/>
        <v>0</v>
      </c>
      <c r="H109" s="46"/>
      <c r="I109" s="46"/>
      <c r="J109" s="46"/>
      <c r="K109" s="46"/>
      <c r="L109" s="46"/>
      <c r="M109" s="46"/>
      <c r="N109" s="46"/>
      <c r="O109" s="46"/>
      <c r="P109" s="46"/>
      <c r="Q109" s="46"/>
    </row>
    <row r="110" spans="2:17" ht="57">
      <c r="B110" s="4" t="s">
        <v>316</v>
      </c>
      <c r="C110" s="8" t="s">
        <v>482</v>
      </c>
      <c r="D110" s="4">
        <v>0.0972</v>
      </c>
      <c r="E110" s="3" t="s">
        <v>0</v>
      </c>
      <c r="F110" s="178"/>
      <c r="G110" s="27">
        <f t="shared" si="8"/>
        <v>0</v>
      </c>
      <c r="H110" s="46"/>
      <c r="I110" s="46"/>
      <c r="J110" s="46"/>
      <c r="K110" s="46"/>
      <c r="L110" s="46"/>
      <c r="M110" s="46"/>
      <c r="N110" s="46"/>
      <c r="O110" s="46"/>
      <c r="P110" s="46"/>
      <c r="Q110" s="46"/>
    </row>
    <row r="111" spans="2:17" ht="71.25">
      <c r="B111" s="4" t="s">
        <v>317</v>
      </c>
      <c r="C111" s="8" t="s">
        <v>217</v>
      </c>
      <c r="D111" s="4">
        <f>5*0.2*0.35*1.4</f>
        <v>0.48999999999999994</v>
      </c>
      <c r="E111" s="3" t="s">
        <v>0</v>
      </c>
      <c r="F111" s="178"/>
      <c r="G111" s="27">
        <f t="shared" si="8"/>
        <v>0</v>
      </c>
      <c r="H111" s="46"/>
      <c r="I111" s="46"/>
      <c r="J111" s="46"/>
      <c r="K111" s="46"/>
      <c r="L111" s="46"/>
      <c r="M111" s="46"/>
      <c r="N111" s="46"/>
      <c r="O111" s="46"/>
      <c r="P111" s="46"/>
      <c r="Q111" s="46"/>
    </row>
    <row r="112" spans="2:17" ht="57">
      <c r="B112" s="4" t="s">
        <v>318</v>
      </c>
      <c r="C112" s="8" t="s">
        <v>114</v>
      </c>
      <c r="D112" s="4">
        <f>(10+13.75+15.53)*1.5</f>
        <v>58.92</v>
      </c>
      <c r="E112" s="3" t="s">
        <v>1</v>
      </c>
      <c r="F112" s="178"/>
      <c r="G112" s="14">
        <f t="shared" si="8"/>
        <v>0</v>
      </c>
      <c r="H112" s="46"/>
      <c r="I112" s="46"/>
      <c r="J112" s="46"/>
      <c r="K112" s="46"/>
      <c r="L112" s="46"/>
      <c r="M112" s="46"/>
      <c r="N112" s="46"/>
      <c r="O112" s="46"/>
      <c r="P112" s="46"/>
      <c r="Q112" s="46"/>
    </row>
    <row r="113" spans="2:17" ht="15.75">
      <c r="B113" s="39" t="s">
        <v>319</v>
      </c>
      <c r="C113" s="15" t="s">
        <v>41</v>
      </c>
      <c r="D113" s="25"/>
      <c r="E113" s="19"/>
      <c r="F113" s="179"/>
      <c r="G113" s="40">
        <f>+SUBTOTAL(9,G114:G132)</f>
        <v>0</v>
      </c>
      <c r="H113" s="46"/>
      <c r="I113" s="46"/>
      <c r="J113" s="46"/>
      <c r="K113" s="46"/>
      <c r="L113" s="46"/>
      <c r="M113" s="46"/>
      <c r="N113" s="46"/>
      <c r="O113" s="46"/>
      <c r="P113" s="46"/>
      <c r="Q113" s="46"/>
    </row>
    <row r="114" spans="2:17" ht="71.25">
      <c r="B114" s="4" t="s">
        <v>320</v>
      </c>
      <c r="C114" s="8" t="s">
        <v>124</v>
      </c>
      <c r="D114" s="4">
        <f>188.12</f>
        <v>188.12</v>
      </c>
      <c r="E114" s="3" t="s">
        <v>1</v>
      </c>
      <c r="F114" s="178"/>
      <c r="G114" s="27">
        <f>D114*F114</f>
        <v>0</v>
      </c>
      <c r="H114" s="46"/>
      <c r="I114" s="46"/>
      <c r="J114" s="46"/>
      <c r="K114" s="46"/>
      <c r="L114" s="46"/>
      <c r="M114" s="46"/>
      <c r="N114" s="46"/>
      <c r="O114" s="46"/>
      <c r="P114" s="46"/>
      <c r="Q114" s="46"/>
    </row>
    <row r="115" spans="2:17" ht="57">
      <c r="B115" s="4" t="s">
        <v>321</v>
      </c>
      <c r="C115" s="8" t="s">
        <v>209</v>
      </c>
      <c r="D115" s="4">
        <f>1.87</f>
        <v>1.87</v>
      </c>
      <c r="E115" s="3" t="s">
        <v>0</v>
      </c>
      <c r="F115" s="178"/>
      <c r="G115" s="27">
        <f aca="true" t="shared" si="9" ref="G115:G132">D115*F115</f>
        <v>0</v>
      </c>
      <c r="H115" s="46"/>
      <c r="I115" s="46"/>
      <c r="J115" s="46"/>
      <c r="K115" s="46"/>
      <c r="L115" s="46"/>
      <c r="M115" s="46"/>
      <c r="N115" s="46"/>
      <c r="O115" s="46"/>
      <c r="P115" s="46"/>
      <c r="Q115" s="46"/>
    </row>
    <row r="116" spans="2:17" ht="57">
      <c r="B116" s="4" t="s">
        <v>322</v>
      </c>
      <c r="C116" s="8" t="s">
        <v>210</v>
      </c>
      <c r="D116" s="4">
        <f>3.22</f>
        <v>3.22</v>
      </c>
      <c r="E116" s="3" t="s">
        <v>0</v>
      </c>
      <c r="F116" s="178"/>
      <c r="G116" s="27">
        <f t="shared" si="9"/>
        <v>0</v>
      </c>
      <c r="H116" s="46"/>
      <c r="I116" s="46"/>
      <c r="J116" s="46"/>
      <c r="K116" s="46"/>
      <c r="L116" s="46"/>
      <c r="M116" s="46"/>
      <c r="N116" s="46"/>
      <c r="O116" s="46"/>
      <c r="P116" s="46"/>
      <c r="Q116" s="46"/>
    </row>
    <row r="117" spans="2:17" ht="42.75">
      <c r="B117" s="4" t="s">
        <v>323</v>
      </c>
      <c r="C117" s="8" t="s">
        <v>84</v>
      </c>
      <c r="D117" s="4">
        <f>55.7</f>
        <v>55.7</v>
      </c>
      <c r="E117" s="3" t="s">
        <v>1</v>
      </c>
      <c r="F117" s="178"/>
      <c r="G117" s="27">
        <f t="shared" si="9"/>
        <v>0</v>
      </c>
      <c r="H117" s="46"/>
      <c r="I117" s="46"/>
      <c r="J117" s="46"/>
      <c r="K117" s="46"/>
      <c r="L117" s="46"/>
      <c r="M117" s="46"/>
      <c r="N117" s="46"/>
      <c r="O117" s="46"/>
      <c r="P117" s="46"/>
      <c r="Q117" s="46"/>
    </row>
    <row r="118" spans="2:17" ht="28.5">
      <c r="B118" s="4" t="s">
        <v>324</v>
      </c>
      <c r="C118" s="8" t="s">
        <v>85</v>
      </c>
      <c r="D118" s="4">
        <f>55.7</f>
        <v>55.7</v>
      </c>
      <c r="E118" s="3" t="s">
        <v>1</v>
      </c>
      <c r="F118" s="178"/>
      <c r="G118" s="27">
        <f t="shared" si="9"/>
        <v>0</v>
      </c>
      <c r="H118" s="46"/>
      <c r="I118" s="46"/>
      <c r="J118" s="46"/>
      <c r="K118" s="46"/>
      <c r="L118" s="46"/>
      <c r="M118" s="46"/>
      <c r="N118" s="46"/>
      <c r="O118" s="46"/>
      <c r="P118" s="46"/>
      <c r="Q118" s="46"/>
    </row>
    <row r="119" spans="2:17" ht="28.5">
      <c r="B119" s="4" t="s">
        <v>325</v>
      </c>
      <c r="C119" s="8" t="s">
        <v>215</v>
      </c>
      <c r="D119" s="4">
        <f>440.28</f>
        <v>440.28</v>
      </c>
      <c r="E119" s="3" t="s">
        <v>1</v>
      </c>
      <c r="F119" s="178"/>
      <c r="G119" s="27">
        <f t="shared" si="9"/>
        <v>0</v>
      </c>
      <c r="H119" s="46"/>
      <c r="I119" s="46"/>
      <c r="J119" s="46"/>
      <c r="K119" s="46"/>
      <c r="L119" s="46"/>
      <c r="M119" s="46"/>
      <c r="N119" s="46"/>
      <c r="O119" s="46"/>
      <c r="P119" s="46"/>
      <c r="Q119" s="46"/>
    </row>
    <row r="120" spans="2:17" ht="42.75">
      <c r="B120" s="4" t="s">
        <v>326</v>
      </c>
      <c r="C120" s="8" t="s">
        <v>216</v>
      </c>
      <c r="D120" s="4">
        <f>48.15</f>
        <v>48.15</v>
      </c>
      <c r="E120" s="3" t="s">
        <v>1</v>
      </c>
      <c r="F120" s="178"/>
      <c r="G120" s="27">
        <f t="shared" si="9"/>
        <v>0</v>
      </c>
      <c r="H120" s="46"/>
      <c r="I120" s="46"/>
      <c r="J120" s="46"/>
      <c r="K120" s="46"/>
      <c r="L120" s="46"/>
      <c r="M120" s="46"/>
      <c r="N120" s="46"/>
      <c r="O120" s="46"/>
      <c r="P120" s="46"/>
      <c r="Q120" s="46"/>
    </row>
    <row r="121" spans="2:17" ht="15">
      <c r="B121" s="4" t="s">
        <v>327</v>
      </c>
      <c r="C121" s="8" t="s">
        <v>44</v>
      </c>
      <c r="D121" s="4">
        <f>74.36</f>
        <v>74.36</v>
      </c>
      <c r="E121" s="3" t="s">
        <v>2</v>
      </c>
      <c r="F121" s="178"/>
      <c r="G121" s="27">
        <f t="shared" si="9"/>
        <v>0</v>
      </c>
      <c r="H121" s="46"/>
      <c r="I121" s="46"/>
      <c r="J121" s="46"/>
      <c r="K121" s="46"/>
      <c r="L121" s="46"/>
      <c r="M121" s="46"/>
      <c r="N121" s="46"/>
      <c r="O121" s="46"/>
      <c r="P121" s="46"/>
      <c r="Q121" s="46"/>
    </row>
    <row r="122" spans="2:17" ht="15">
      <c r="B122" s="4" t="s">
        <v>328</v>
      </c>
      <c r="C122" s="8" t="s">
        <v>45</v>
      </c>
      <c r="D122" s="4">
        <f>323.34</f>
        <v>323.34</v>
      </c>
      <c r="E122" s="3" t="s">
        <v>2</v>
      </c>
      <c r="F122" s="178"/>
      <c r="G122" s="27">
        <f>D122*F122</f>
        <v>0</v>
      </c>
      <c r="H122" s="46"/>
      <c r="I122" s="46"/>
      <c r="J122" s="46"/>
      <c r="K122" s="46"/>
      <c r="L122" s="46"/>
      <c r="M122" s="46"/>
      <c r="N122" s="46"/>
      <c r="O122" s="46"/>
      <c r="P122" s="46"/>
      <c r="Q122" s="46"/>
    </row>
    <row r="123" spans="2:17" ht="42.75">
      <c r="B123" s="4" t="s">
        <v>329</v>
      </c>
      <c r="C123" s="8" t="s">
        <v>212</v>
      </c>
      <c r="D123" s="4">
        <f>0.49</f>
        <v>0.49</v>
      </c>
      <c r="E123" s="3" t="s">
        <v>0</v>
      </c>
      <c r="F123" s="178"/>
      <c r="G123" s="27">
        <f t="shared" si="9"/>
        <v>0</v>
      </c>
      <c r="H123" s="46"/>
      <c r="I123" s="46"/>
      <c r="J123" s="46"/>
      <c r="K123" s="46"/>
      <c r="L123" s="46"/>
      <c r="M123" s="46"/>
      <c r="N123" s="46"/>
      <c r="O123" s="46"/>
      <c r="P123" s="46"/>
      <c r="Q123" s="46"/>
    </row>
    <row r="124" spans="2:17" ht="42.75">
      <c r="B124" s="4" t="s">
        <v>330</v>
      </c>
      <c r="C124" s="8" t="s">
        <v>128</v>
      </c>
      <c r="D124" s="4">
        <f>114.13*2</f>
        <v>228.26</v>
      </c>
      <c r="E124" s="3" t="s">
        <v>2</v>
      </c>
      <c r="F124" s="178"/>
      <c r="G124" s="27">
        <f>D124*F124</f>
        <v>0</v>
      </c>
      <c r="H124" s="46"/>
      <c r="I124" s="46"/>
      <c r="J124" s="46"/>
      <c r="K124" s="46"/>
      <c r="L124" s="46"/>
      <c r="M124" s="46"/>
      <c r="N124" s="46"/>
      <c r="O124" s="46"/>
      <c r="P124" s="46"/>
      <c r="Q124" s="46"/>
    </row>
    <row r="125" spans="2:17" ht="71.25">
      <c r="B125" s="4" t="s">
        <v>331</v>
      </c>
      <c r="C125" s="8" t="s">
        <v>206</v>
      </c>
      <c r="D125" s="4">
        <f>114.13*4</f>
        <v>456.52</v>
      </c>
      <c r="E125" s="3" t="s">
        <v>2</v>
      </c>
      <c r="F125" s="178"/>
      <c r="G125" s="27">
        <f>D125*F125</f>
        <v>0</v>
      </c>
      <c r="H125" s="46"/>
      <c r="I125" s="46"/>
      <c r="J125" s="46"/>
      <c r="K125" s="46"/>
      <c r="L125" s="46"/>
      <c r="M125" s="46"/>
      <c r="N125" s="46"/>
      <c r="O125" s="46"/>
      <c r="P125" s="46"/>
      <c r="Q125" s="46"/>
    </row>
    <row r="126" spans="2:17" ht="57">
      <c r="B126" s="4" t="s">
        <v>332</v>
      </c>
      <c r="C126" s="8" t="s">
        <v>480</v>
      </c>
      <c r="D126" s="4">
        <v>3.0599999999999996</v>
      </c>
      <c r="E126" s="3" t="s">
        <v>1</v>
      </c>
      <c r="F126" s="178"/>
      <c r="G126" s="14">
        <f t="shared" si="9"/>
        <v>0</v>
      </c>
      <c r="H126" s="46"/>
      <c r="I126" s="46"/>
      <c r="J126" s="46"/>
      <c r="K126" s="46"/>
      <c r="L126" s="46"/>
      <c r="M126" s="46"/>
      <c r="N126" s="46"/>
      <c r="O126" s="46"/>
      <c r="P126" s="46"/>
      <c r="Q126" s="46"/>
    </row>
    <row r="127" spans="2:17" ht="99.75">
      <c r="B127" s="4" t="s">
        <v>333</v>
      </c>
      <c r="C127" s="8" t="s">
        <v>483</v>
      </c>
      <c r="D127" s="4">
        <f>0.183+0.1</f>
        <v>0.28300000000000003</v>
      </c>
      <c r="E127" s="3" t="s">
        <v>0</v>
      </c>
      <c r="F127" s="178"/>
      <c r="G127" s="27">
        <f t="shared" si="9"/>
        <v>0</v>
      </c>
      <c r="H127" s="46"/>
      <c r="I127" s="46"/>
      <c r="J127" s="46"/>
      <c r="K127" s="46"/>
      <c r="L127" s="46"/>
      <c r="M127" s="46"/>
      <c r="N127" s="46"/>
      <c r="O127" s="46"/>
      <c r="P127" s="46"/>
      <c r="Q127" s="46"/>
    </row>
    <row r="128" spans="2:17" ht="71.25">
      <c r="B128" s="4" t="s">
        <v>334</v>
      </c>
      <c r="C128" s="8" t="s">
        <v>213</v>
      </c>
      <c r="D128" s="4">
        <f>5*0.2*0.35*1.4</f>
        <v>0.48999999999999994</v>
      </c>
      <c r="E128" s="3" t="s">
        <v>0</v>
      </c>
      <c r="F128" s="178"/>
      <c r="G128" s="27">
        <f t="shared" si="9"/>
        <v>0</v>
      </c>
      <c r="H128" s="46"/>
      <c r="I128" s="46"/>
      <c r="J128" s="46"/>
      <c r="K128" s="46"/>
      <c r="L128" s="46"/>
      <c r="M128" s="46"/>
      <c r="N128" s="46"/>
      <c r="O128" s="46"/>
      <c r="P128" s="46"/>
      <c r="Q128" s="46"/>
    </row>
    <row r="129" spans="2:17" ht="71.25">
      <c r="B129" s="4" t="s">
        <v>335</v>
      </c>
      <c r="C129" s="8" t="s">
        <v>218</v>
      </c>
      <c r="D129" s="4">
        <f>725.54</f>
        <v>725.54</v>
      </c>
      <c r="E129" s="3" t="s">
        <v>1</v>
      </c>
      <c r="F129" s="178"/>
      <c r="G129" s="27">
        <f t="shared" si="9"/>
        <v>0</v>
      </c>
      <c r="H129" s="46"/>
      <c r="I129" s="46"/>
      <c r="J129" s="46"/>
      <c r="K129" s="46"/>
      <c r="L129" s="46"/>
      <c r="M129" s="46"/>
      <c r="N129" s="46"/>
      <c r="O129" s="46"/>
      <c r="P129" s="46"/>
      <c r="Q129" s="46"/>
    </row>
    <row r="130" spans="2:17" ht="85.5">
      <c r="B130" s="4" t="s">
        <v>336</v>
      </c>
      <c r="C130" s="8" t="s">
        <v>219</v>
      </c>
      <c r="D130" s="4">
        <f>725.54+137.5</f>
        <v>863.04</v>
      </c>
      <c r="E130" s="3" t="s">
        <v>1</v>
      </c>
      <c r="F130" s="178"/>
      <c r="G130" s="14">
        <f>D130*F130</f>
        <v>0</v>
      </c>
      <c r="H130" s="46"/>
      <c r="I130" s="46"/>
      <c r="J130" s="46"/>
      <c r="K130" s="46"/>
      <c r="L130" s="46"/>
      <c r="M130" s="46"/>
      <c r="N130" s="46"/>
      <c r="O130" s="46"/>
      <c r="P130" s="46"/>
      <c r="Q130" s="46"/>
    </row>
    <row r="131" spans="2:17" ht="28.5">
      <c r="B131" s="4" t="s">
        <v>337</v>
      </c>
      <c r="C131" s="8" t="s">
        <v>220</v>
      </c>
      <c r="D131" s="4">
        <v>247.2</v>
      </c>
      <c r="E131" s="3" t="s">
        <v>2</v>
      </c>
      <c r="F131" s="178"/>
      <c r="G131" s="27">
        <f t="shared" si="9"/>
        <v>0</v>
      </c>
      <c r="H131" s="46"/>
      <c r="I131" s="46"/>
      <c r="J131" s="46"/>
      <c r="K131" s="46"/>
      <c r="L131" s="46"/>
      <c r="M131" s="46"/>
      <c r="N131" s="46"/>
      <c r="O131" s="46"/>
      <c r="P131" s="46"/>
      <c r="Q131" s="46"/>
    </row>
    <row r="132" spans="2:17" ht="42.75">
      <c r="B132" s="4" t="s">
        <v>338</v>
      </c>
      <c r="C132" s="8" t="s">
        <v>116</v>
      </c>
      <c r="D132" s="4">
        <f>(4.65+5.15+13.75+15.55)*1.5</f>
        <v>58.650000000000006</v>
      </c>
      <c r="E132" s="3" t="s">
        <v>1</v>
      </c>
      <c r="F132" s="178"/>
      <c r="G132" s="14">
        <f t="shared" si="9"/>
        <v>0</v>
      </c>
      <c r="H132" s="46"/>
      <c r="I132" s="46"/>
      <c r="J132" s="46"/>
      <c r="K132" s="46"/>
      <c r="L132" s="46"/>
      <c r="M132" s="46"/>
      <c r="N132" s="46"/>
      <c r="O132" s="46"/>
      <c r="P132" s="46"/>
      <c r="Q132" s="46"/>
    </row>
    <row r="133" spans="2:17" ht="15">
      <c r="B133" s="4"/>
      <c r="C133" s="8"/>
      <c r="D133" s="4"/>
      <c r="E133" s="3"/>
      <c r="F133" s="178"/>
      <c r="G133" s="27"/>
      <c r="H133" s="46"/>
      <c r="I133" s="46"/>
      <c r="J133" s="46"/>
      <c r="K133" s="46"/>
      <c r="L133" s="46"/>
      <c r="M133" s="46"/>
      <c r="N133" s="46"/>
      <c r="O133" s="46"/>
      <c r="P133" s="46"/>
      <c r="Q133" s="46"/>
    </row>
    <row r="134" spans="2:17" ht="15">
      <c r="B134" s="52"/>
      <c r="C134" s="135" t="s">
        <v>43</v>
      </c>
      <c r="D134" s="136"/>
      <c r="E134" s="136"/>
      <c r="F134" s="137"/>
      <c r="G134" s="53">
        <f>+SUBTOTAL(9,G14:G132)</f>
        <v>0</v>
      </c>
      <c r="H134" s="46"/>
      <c r="I134" s="46"/>
      <c r="J134" s="46"/>
      <c r="K134" s="46"/>
      <c r="L134" s="46"/>
      <c r="M134" s="46"/>
      <c r="N134" s="46"/>
      <c r="O134" s="46"/>
      <c r="P134" s="46"/>
      <c r="Q134" s="46"/>
    </row>
    <row r="135" spans="8:17" ht="15">
      <c r="H135" s="46"/>
      <c r="I135" s="46"/>
      <c r="J135" s="46"/>
      <c r="K135" s="46"/>
      <c r="L135" s="46"/>
      <c r="M135" s="46"/>
      <c r="N135" s="46"/>
      <c r="O135" s="46"/>
      <c r="P135" s="46"/>
      <c r="Q135" s="46"/>
    </row>
    <row r="136" spans="8:17" ht="15">
      <c r="H136" s="46"/>
      <c r="I136" s="46"/>
      <c r="J136" s="46"/>
      <c r="K136" s="46"/>
      <c r="L136" s="46"/>
      <c r="M136" s="46"/>
      <c r="N136" s="46"/>
      <c r="O136" s="46"/>
      <c r="P136" s="46"/>
      <c r="Q136" s="46"/>
    </row>
    <row r="137" spans="8:17" ht="15">
      <c r="H137" s="46"/>
      <c r="I137" s="46"/>
      <c r="J137" s="46"/>
      <c r="K137" s="46"/>
      <c r="L137" s="46"/>
      <c r="M137" s="46"/>
      <c r="N137" s="46"/>
      <c r="O137" s="46"/>
      <c r="P137" s="46"/>
      <c r="Q137" s="46"/>
    </row>
    <row r="138" spans="8:17" ht="15">
      <c r="H138" s="46"/>
      <c r="I138" s="46"/>
      <c r="J138" s="46"/>
      <c r="K138" s="46"/>
      <c r="L138" s="46"/>
      <c r="M138" s="46"/>
      <c r="N138" s="46"/>
      <c r="O138" s="46"/>
      <c r="P138" s="46"/>
      <c r="Q138" s="46"/>
    </row>
    <row r="139" spans="8:17" ht="15">
      <c r="H139" s="46"/>
      <c r="I139" s="46"/>
      <c r="J139" s="46"/>
      <c r="K139" s="46"/>
      <c r="L139" s="46"/>
      <c r="M139" s="46"/>
      <c r="N139" s="46"/>
      <c r="O139" s="46"/>
      <c r="P139" s="46"/>
      <c r="Q139" s="46"/>
    </row>
    <row r="140" spans="8:17" ht="15">
      <c r="H140" s="46"/>
      <c r="I140" s="46"/>
      <c r="J140" s="46"/>
      <c r="K140" s="46"/>
      <c r="L140" s="46"/>
      <c r="M140" s="46"/>
      <c r="N140" s="46"/>
      <c r="O140" s="46"/>
      <c r="P140" s="46"/>
      <c r="Q140" s="46"/>
    </row>
    <row r="141" spans="8:17" ht="15">
      <c r="H141" s="46"/>
      <c r="I141" s="46"/>
      <c r="J141" s="46"/>
      <c r="K141" s="46"/>
      <c r="L141" s="46"/>
      <c r="M141" s="46"/>
      <c r="N141" s="46"/>
      <c r="O141" s="46"/>
      <c r="P141" s="46"/>
      <c r="Q141" s="46"/>
    </row>
    <row r="142" spans="8:17" ht="15">
      <c r="H142" s="46"/>
      <c r="I142" s="46"/>
      <c r="J142" s="46"/>
      <c r="K142" s="46"/>
      <c r="L142" s="46"/>
      <c r="M142" s="46"/>
      <c r="N142" s="46"/>
      <c r="O142" s="46"/>
      <c r="P142" s="46"/>
      <c r="Q142" s="46"/>
    </row>
    <row r="143" spans="8:17" ht="15">
      <c r="H143" s="46"/>
      <c r="I143" s="46"/>
      <c r="J143" s="46"/>
      <c r="K143" s="46"/>
      <c r="L143" s="46"/>
      <c r="M143" s="46"/>
      <c r="N143" s="46"/>
      <c r="O143" s="46"/>
      <c r="P143" s="46"/>
      <c r="Q143" s="46"/>
    </row>
    <row r="144" spans="8:17" ht="15">
      <c r="H144" s="46"/>
      <c r="I144" s="46"/>
      <c r="J144" s="46"/>
      <c r="K144" s="46"/>
      <c r="L144" s="46"/>
      <c r="M144" s="46"/>
      <c r="N144" s="46"/>
      <c r="O144" s="46"/>
      <c r="P144" s="46"/>
      <c r="Q144" s="46"/>
    </row>
    <row r="145" spans="8:17" ht="15">
      <c r="H145" s="46"/>
      <c r="I145" s="46"/>
      <c r="J145" s="46"/>
      <c r="K145" s="46"/>
      <c r="L145" s="46"/>
      <c r="M145" s="46"/>
      <c r="N145" s="46"/>
      <c r="O145" s="46"/>
      <c r="P145" s="46"/>
      <c r="Q145" s="46"/>
    </row>
    <row r="146" spans="8:17" ht="15">
      <c r="H146" s="46"/>
      <c r="I146" s="46"/>
      <c r="J146" s="46"/>
      <c r="K146" s="46"/>
      <c r="L146" s="46"/>
      <c r="M146" s="46"/>
      <c r="N146" s="46"/>
      <c r="O146" s="46"/>
      <c r="P146" s="46"/>
      <c r="Q146" s="46"/>
    </row>
    <row r="147" spans="8:17" ht="15">
      <c r="H147" s="46"/>
      <c r="I147" s="46"/>
      <c r="J147" s="46"/>
      <c r="K147" s="46"/>
      <c r="L147" s="46"/>
      <c r="M147" s="46"/>
      <c r="N147" s="46"/>
      <c r="O147" s="46"/>
      <c r="P147" s="46"/>
      <c r="Q147" s="46"/>
    </row>
    <row r="148" spans="8:17" ht="15">
      <c r="H148" s="46"/>
      <c r="I148" s="46"/>
      <c r="J148" s="46"/>
      <c r="K148" s="46"/>
      <c r="L148" s="46"/>
      <c r="M148" s="46"/>
      <c r="N148" s="46"/>
      <c r="O148" s="46"/>
      <c r="P148" s="46"/>
      <c r="Q148" s="46"/>
    </row>
    <row r="149" spans="8:17" ht="15">
      <c r="H149" s="46"/>
      <c r="I149" s="46"/>
      <c r="J149" s="46"/>
      <c r="K149" s="46"/>
      <c r="L149" s="46"/>
      <c r="M149" s="46"/>
      <c r="N149" s="46"/>
      <c r="O149" s="46"/>
      <c r="P149" s="46"/>
      <c r="Q149" s="46"/>
    </row>
    <row r="150" spans="8:17" ht="15">
      <c r="H150" s="46"/>
      <c r="I150" s="46"/>
      <c r="J150" s="46"/>
      <c r="K150" s="46"/>
      <c r="L150" s="46"/>
      <c r="M150" s="46"/>
      <c r="N150" s="46"/>
      <c r="O150" s="46"/>
      <c r="P150" s="46"/>
      <c r="Q150" s="46"/>
    </row>
    <row r="151" spans="8:17" ht="15">
      <c r="H151" s="46"/>
      <c r="I151" s="46"/>
      <c r="J151" s="46"/>
      <c r="K151" s="46"/>
      <c r="L151" s="46"/>
      <c r="M151" s="46"/>
      <c r="N151" s="46"/>
      <c r="O151" s="46"/>
      <c r="P151" s="46"/>
      <c r="Q151" s="46"/>
    </row>
    <row r="152" spans="8:17" ht="15">
      <c r="H152" s="46"/>
      <c r="I152" s="46"/>
      <c r="J152" s="46"/>
      <c r="K152" s="46"/>
      <c r="L152" s="46"/>
      <c r="M152" s="46"/>
      <c r="N152" s="46"/>
      <c r="O152" s="46"/>
      <c r="P152" s="46"/>
      <c r="Q152" s="46"/>
    </row>
    <row r="153" spans="8:17" ht="15">
      <c r="H153" s="46"/>
      <c r="I153" s="46"/>
      <c r="J153" s="46"/>
      <c r="K153" s="46"/>
      <c r="L153" s="46"/>
      <c r="M153" s="46"/>
      <c r="N153" s="46"/>
      <c r="O153" s="46"/>
      <c r="P153" s="46"/>
      <c r="Q153" s="46"/>
    </row>
    <row r="154" spans="8:17" ht="15">
      <c r="H154" s="46"/>
      <c r="I154" s="46"/>
      <c r="J154" s="46"/>
      <c r="K154" s="46"/>
      <c r="L154" s="46"/>
      <c r="M154" s="46"/>
      <c r="N154" s="46"/>
      <c r="O154" s="46"/>
      <c r="P154" s="46"/>
      <c r="Q154" s="46"/>
    </row>
    <row r="155" spans="8:17" ht="15">
      <c r="H155" s="46"/>
      <c r="I155" s="46"/>
      <c r="J155" s="46"/>
      <c r="K155" s="46"/>
      <c r="L155" s="46"/>
      <c r="M155" s="46"/>
      <c r="N155" s="46"/>
      <c r="O155" s="46"/>
      <c r="P155" s="46"/>
      <c r="Q155" s="46"/>
    </row>
    <row r="156" spans="8:17" ht="15">
      <c r="H156" s="46"/>
      <c r="I156" s="46"/>
      <c r="J156" s="46"/>
      <c r="K156" s="46"/>
      <c r="L156" s="46"/>
      <c r="M156" s="46"/>
      <c r="N156" s="46"/>
      <c r="O156" s="46"/>
      <c r="P156" s="46"/>
      <c r="Q156" s="46"/>
    </row>
    <row r="157" spans="8:17" ht="15">
      <c r="H157" s="46"/>
      <c r="I157" s="46"/>
      <c r="J157" s="46"/>
      <c r="K157" s="46"/>
      <c r="L157" s="46"/>
      <c r="M157" s="46"/>
      <c r="N157" s="46"/>
      <c r="O157" s="46"/>
      <c r="P157" s="46"/>
      <c r="Q157" s="46"/>
    </row>
    <row r="158" spans="8:17" ht="15">
      <c r="H158" s="46"/>
      <c r="I158" s="46"/>
      <c r="J158" s="46"/>
      <c r="K158" s="46"/>
      <c r="L158" s="46"/>
      <c r="M158" s="46"/>
      <c r="N158" s="46"/>
      <c r="O158" s="46"/>
      <c r="P158" s="46"/>
      <c r="Q158" s="46"/>
    </row>
    <row r="159" spans="8:17" ht="15">
      <c r="H159" s="46"/>
      <c r="I159" s="46"/>
      <c r="J159" s="46"/>
      <c r="K159" s="46"/>
      <c r="L159" s="46"/>
      <c r="M159" s="46"/>
      <c r="N159" s="46"/>
      <c r="O159" s="46"/>
      <c r="P159" s="46"/>
      <c r="Q159" s="46"/>
    </row>
    <row r="160" spans="8:17" ht="15">
      <c r="H160" s="46"/>
      <c r="I160" s="46"/>
      <c r="J160" s="46"/>
      <c r="K160" s="46"/>
      <c r="L160" s="46"/>
      <c r="M160" s="46"/>
      <c r="N160" s="46"/>
      <c r="O160" s="46"/>
      <c r="P160" s="46"/>
      <c r="Q160" s="46"/>
    </row>
    <row r="161" spans="8:17" ht="15">
      <c r="H161" s="46"/>
      <c r="I161" s="46"/>
      <c r="J161" s="46"/>
      <c r="K161" s="46"/>
      <c r="L161" s="46"/>
      <c r="M161" s="46"/>
      <c r="N161" s="46"/>
      <c r="O161" s="46"/>
      <c r="P161" s="46"/>
      <c r="Q161" s="46"/>
    </row>
    <row r="162" spans="8:17" ht="15">
      <c r="H162" s="46"/>
      <c r="I162" s="46"/>
      <c r="J162" s="46"/>
      <c r="K162" s="46"/>
      <c r="L162" s="46"/>
      <c r="M162" s="46"/>
      <c r="N162" s="46"/>
      <c r="O162" s="46"/>
      <c r="P162" s="46"/>
      <c r="Q162" s="46"/>
    </row>
    <row r="163" spans="8:17" ht="15">
      <c r="H163" s="46"/>
      <c r="I163" s="46"/>
      <c r="J163" s="46"/>
      <c r="K163" s="46"/>
      <c r="L163" s="46"/>
      <c r="M163" s="46"/>
      <c r="N163" s="46"/>
      <c r="O163" s="46"/>
      <c r="P163" s="46"/>
      <c r="Q163" s="46"/>
    </row>
    <row r="164" spans="8:17" ht="15">
      <c r="H164" s="46"/>
      <c r="I164" s="46"/>
      <c r="J164" s="46"/>
      <c r="K164" s="46"/>
      <c r="L164" s="46"/>
      <c r="M164" s="46"/>
      <c r="N164" s="46"/>
      <c r="O164" s="46"/>
      <c r="P164" s="46"/>
      <c r="Q164" s="46"/>
    </row>
    <row r="165" spans="8:17" ht="15">
      <c r="H165" s="46"/>
      <c r="I165" s="46"/>
      <c r="J165" s="46"/>
      <c r="K165" s="46"/>
      <c r="L165" s="46"/>
      <c r="M165" s="46"/>
      <c r="N165" s="46"/>
      <c r="O165" s="46"/>
      <c r="P165" s="46"/>
      <c r="Q165" s="46"/>
    </row>
    <row r="166" spans="8:17" ht="15">
      <c r="H166" s="46"/>
      <c r="I166" s="46"/>
      <c r="J166" s="46"/>
      <c r="K166" s="46"/>
      <c r="L166" s="46"/>
      <c r="M166" s="46"/>
      <c r="N166" s="46"/>
      <c r="O166" s="46"/>
      <c r="P166" s="46"/>
      <c r="Q166" s="46"/>
    </row>
    <row r="167" spans="8:17" ht="15">
      <c r="H167" s="46"/>
      <c r="I167" s="46"/>
      <c r="J167" s="46"/>
      <c r="K167" s="46"/>
      <c r="L167" s="46"/>
      <c r="M167" s="46"/>
      <c r="N167" s="46"/>
      <c r="O167" s="46"/>
      <c r="P167" s="46"/>
      <c r="Q167" s="46"/>
    </row>
    <row r="168" spans="8:17" ht="15">
      <c r="H168" s="46"/>
      <c r="I168" s="46"/>
      <c r="J168" s="46"/>
      <c r="K168" s="46"/>
      <c r="L168" s="46"/>
      <c r="M168" s="46"/>
      <c r="N168" s="46"/>
      <c r="O168" s="46"/>
      <c r="P168" s="46"/>
      <c r="Q168" s="46"/>
    </row>
    <row r="169" spans="8:17" ht="15">
      <c r="H169" s="46"/>
      <c r="I169" s="46"/>
      <c r="J169" s="46"/>
      <c r="K169" s="46"/>
      <c r="L169" s="46"/>
      <c r="M169" s="46"/>
      <c r="N169" s="46"/>
      <c r="O169" s="46"/>
      <c r="P169" s="46"/>
      <c r="Q169" s="46"/>
    </row>
    <row r="170" spans="8:17" ht="15">
      <c r="H170" s="46"/>
      <c r="I170" s="46"/>
      <c r="J170" s="46"/>
      <c r="K170" s="46"/>
      <c r="L170" s="46"/>
      <c r="M170" s="46"/>
      <c r="N170" s="46"/>
      <c r="O170" s="46"/>
      <c r="P170" s="46"/>
      <c r="Q170" s="46"/>
    </row>
    <row r="171" spans="8:17" ht="15">
      <c r="H171" s="46"/>
      <c r="I171" s="46"/>
      <c r="J171" s="46"/>
      <c r="K171" s="46"/>
      <c r="L171" s="46"/>
      <c r="M171" s="46"/>
      <c r="N171" s="46"/>
      <c r="O171" s="46"/>
      <c r="P171" s="46"/>
      <c r="Q171" s="46"/>
    </row>
    <row r="172" spans="8:17" ht="15">
      <c r="H172" s="46"/>
      <c r="I172" s="46"/>
      <c r="J172" s="46"/>
      <c r="K172" s="46"/>
      <c r="L172" s="46"/>
      <c r="M172" s="46"/>
      <c r="N172" s="46"/>
      <c r="O172" s="46"/>
      <c r="P172" s="46"/>
      <c r="Q172" s="46"/>
    </row>
    <row r="173" spans="8:17" ht="15">
      <c r="H173" s="46"/>
      <c r="I173" s="46"/>
      <c r="J173" s="46"/>
      <c r="K173" s="46"/>
      <c r="L173" s="46"/>
      <c r="M173" s="46"/>
      <c r="N173" s="46"/>
      <c r="O173" s="46"/>
      <c r="P173" s="46"/>
      <c r="Q173" s="46"/>
    </row>
    <row r="174" spans="8:17" ht="15">
      <c r="H174" s="46"/>
      <c r="I174" s="46"/>
      <c r="J174" s="46"/>
      <c r="K174" s="46"/>
      <c r="L174" s="46"/>
      <c r="M174" s="46"/>
      <c r="N174" s="46"/>
      <c r="O174" s="46"/>
      <c r="P174" s="46"/>
      <c r="Q174" s="46"/>
    </row>
    <row r="175" spans="8:17" ht="15">
      <c r="H175" s="46"/>
      <c r="I175" s="46"/>
      <c r="J175" s="46"/>
      <c r="K175" s="46"/>
      <c r="L175" s="46"/>
      <c r="M175" s="46"/>
      <c r="N175" s="46"/>
      <c r="O175" s="46"/>
      <c r="P175" s="46"/>
      <c r="Q175" s="46"/>
    </row>
    <row r="176" spans="8:17" ht="15">
      <c r="H176" s="46"/>
      <c r="I176" s="46"/>
      <c r="J176" s="46"/>
      <c r="K176" s="46"/>
      <c r="L176" s="46"/>
      <c r="M176" s="46"/>
      <c r="N176" s="46"/>
      <c r="O176" s="46"/>
      <c r="P176" s="46"/>
      <c r="Q176" s="46"/>
    </row>
    <row r="177" spans="8:17" ht="15">
      <c r="H177" s="46"/>
      <c r="I177" s="46"/>
      <c r="J177" s="46"/>
      <c r="K177" s="46"/>
      <c r="L177" s="46"/>
      <c r="M177" s="46"/>
      <c r="N177" s="46"/>
      <c r="O177" s="46"/>
      <c r="P177" s="46"/>
      <c r="Q177" s="46"/>
    </row>
    <row r="178" spans="8:17" ht="15">
      <c r="H178" s="46"/>
      <c r="I178" s="46"/>
      <c r="J178" s="46"/>
      <c r="K178" s="46"/>
      <c r="L178" s="46"/>
      <c r="M178" s="46"/>
      <c r="N178" s="46"/>
      <c r="O178" s="46"/>
      <c r="P178" s="46"/>
      <c r="Q178" s="46"/>
    </row>
    <row r="179" spans="8:17" ht="15">
      <c r="H179" s="46"/>
      <c r="I179" s="46"/>
      <c r="J179" s="46"/>
      <c r="K179" s="46"/>
      <c r="L179" s="46"/>
      <c r="M179" s="46"/>
      <c r="N179" s="46"/>
      <c r="O179" s="46"/>
      <c r="P179" s="46"/>
      <c r="Q179" s="46"/>
    </row>
    <row r="180" spans="8:17" ht="15">
      <c r="H180" s="46"/>
      <c r="I180" s="46"/>
      <c r="J180" s="46"/>
      <c r="K180" s="46"/>
      <c r="L180" s="46"/>
      <c r="M180" s="46"/>
      <c r="N180" s="46"/>
      <c r="O180" s="46"/>
      <c r="P180" s="46"/>
      <c r="Q180" s="46"/>
    </row>
    <row r="181" spans="8:17" ht="15">
      <c r="H181" s="46"/>
      <c r="I181" s="46"/>
      <c r="J181" s="46"/>
      <c r="K181" s="46"/>
      <c r="L181" s="46"/>
      <c r="M181" s="46"/>
      <c r="N181" s="46"/>
      <c r="O181" s="46"/>
      <c r="P181" s="46"/>
      <c r="Q181" s="46"/>
    </row>
    <row r="182" spans="8:17" ht="15">
      <c r="H182" s="46"/>
      <c r="I182" s="46"/>
      <c r="J182" s="46"/>
      <c r="K182" s="46"/>
      <c r="L182" s="46"/>
      <c r="M182" s="46"/>
      <c r="N182" s="46"/>
      <c r="O182" s="46"/>
      <c r="P182" s="46"/>
      <c r="Q182" s="46"/>
    </row>
    <row r="183" spans="8:17" ht="15">
      <c r="H183" s="46"/>
      <c r="I183" s="46"/>
      <c r="J183" s="46"/>
      <c r="K183" s="46"/>
      <c r="L183" s="46"/>
      <c r="M183" s="46"/>
      <c r="N183" s="46"/>
      <c r="O183" s="46"/>
      <c r="P183" s="46"/>
      <c r="Q183" s="46"/>
    </row>
    <row r="184" spans="8:17" ht="15">
      <c r="H184" s="46"/>
      <c r="I184" s="46"/>
      <c r="J184" s="46"/>
      <c r="K184" s="46"/>
      <c r="L184" s="46"/>
      <c r="M184" s="46"/>
      <c r="N184" s="46"/>
      <c r="O184" s="46"/>
      <c r="P184" s="46"/>
      <c r="Q184" s="46"/>
    </row>
    <row r="185" spans="8:17" ht="15">
      <c r="H185" s="46"/>
      <c r="I185" s="46"/>
      <c r="J185" s="46"/>
      <c r="K185" s="46"/>
      <c r="L185" s="46"/>
      <c r="M185" s="46"/>
      <c r="N185" s="46"/>
      <c r="O185" s="46"/>
      <c r="P185" s="46"/>
      <c r="Q185" s="46"/>
    </row>
    <row r="186" spans="8:17" ht="15">
      <c r="H186" s="46"/>
      <c r="I186" s="46"/>
      <c r="J186" s="46"/>
      <c r="K186" s="46"/>
      <c r="L186" s="46"/>
      <c r="M186" s="46"/>
      <c r="N186" s="46"/>
      <c r="O186" s="46"/>
      <c r="P186" s="46"/>
      <c r="Q186" s="46"/>
    </row>
    <row r="187" spans="8:17" ht="15">
      <c r="H187" s="46"/>
      <c r="I187" s="46"/>
      <c r="J187" s="46"/>
      <c r="K187" s="46"/>
      <c r="L187" s="46"/>
      <c r="M187" s="46"/>
      <c r="N187" s="46"/>
      <c r="O187" s="46"/>
      <c r="P187" s="46"/>
      <c r="Q187" s="46"/>
    </row>
    <row r="188" spans="8:17" ht="15">
      <c r="H188" s="46"/>
      <c r="I188" s="46"/>
      <c r="J188" s="46"/>
      <c r="K188" s="46"/>
      <c r="L188" s="46"/>
      <c r="M188" s="46"/>
      <c r="N188" s="46"/>
      <c r="O188" s="46"/>
      <c r="P188" s="46"/>
      <c r="Q188" s="46"/>
    </row>
    <row r="189" spans="8:17" ht="15">
      <c r="H189" s="46"/>
      <c r="I189" s="46"/>
      <c r="J189" s="46"/>
      <c r="K189" s="46"/>
      <c r="L189" s="46"/>
      <c r="M189" s="46"/>
      <c r="N189" s="46"/>
      <c r="O189" s="46"/>
      <c r="P189" s="46"/>
      <c r="Q189" s="46"/>
    </row>
    <row r="190" spans="8:17" ht="15">
      <c r="H190" s="46"/>
      <c r="I190" s="46"/>
      <c r="J190" s="46"/>
      <c r="K190" s="46"/>
      <c r="L190" s="46"/>
      <c r="M190" s="46"/>
      <c r="N190" s="46"/>
      <c r="O190" s="46"/>
      <c r="P190" s="46"/>
      <c r="Q190" s="46"/>
    </row>
    <row r="191" spans="8:17" ht="15">
      <c r="H191" s="46"/>
      <c r="I191" s="46"/>
      <c r="J191" s="46"/>
      <c r="K191" s="46"/>
      <c r="L191" s="46"/>
      <c r="M191" s="46"/>
      <c r="N191" s="46"/>
      <c r="O191" s="46"/>
      <c r="P191" s="46"/>
      <c r="Q191" s="46"/>
    </row>
    <row r="192" spans="8:17" ht="15">
      <c r="H192" s="46"/>
      <c r="I192" s="46"/>
      <c r="J192" s="46"/>
      <c r="K192" s="46"/>
      <c r="L192" s="46"/>
      <c r="M192" s="46"/>
      <c r="N192" s="46"/>
      <c r="O192" s="46"/>
      <c r="P192" s="46"/>
      <c r="Q192" s="46"/>
    </row>
    <row r="193" spans="8:17" ht="15">
      <c r="H193" s="46"/>
      <c r="I193" s="46"/>
      <c r="J193" s="46"/>
      <c r="K193" s="46"/>
      <c r="L193" s="46"/>
      <c r="M193" s="46"/>
      <c r="N193" s="46"/>
      <c r="O193" s="46"/>
      <c r="P193" s="46"/>
      <c r="Q193" s="46"/>
    </row>
    <row r="194" spans="8:17" ht="15">
      <c r="H194" s="46"/>
      <c r="I194" s="46"/>
      <c r="J194" s="46"/>
      <c r="K194" s="46"/>
      <c r="L194" s="46"/>
      <c r="M194" s="46"/>
      <c r="N194" s="46"/>
      <c r="O194" s="46"/>
      <c r="P194" s="46"/>
      <c r="Q194" s="46"/>
    </row>
    <row r="195" spans="8:17" ht="15">
      <c r="H195" s="46"/>
      <c r="I195" s="46"/>
      <c r="J195" s="46"/>
      <c r="K195" s="46"/>
      <c r="L195" s="46"/>
      <c r="M195" s="46"/>
      <c r="N195" s="46"/>
      <c r="O195" s="46"/>
      <c r="P195" s="46"/>
      <c r="Q195" s="46"/>
    </row>
    <row r="196" spans="8:17" ht="15">
      <c r="H196" s="46"/>
      <c r="I196" s="46"/>
      <c r="J196" s="46"/>
      <c r="K196" s="46"/>
      <c r="L196" s="46"/>
      <c r="M196" s="46"/>
      <c r="N196" s="46"/>
      <c r="O196" s="46"/>
      <c r="P196" s="46"/>
      <c r="Q196" s="46"/>
    </row>
    <row r="197" spans="8:17" ht="15">
      <c r="H197" s="46"/>
      <c r="I197" s="46"/>
      <c r="J197" s="46"/>
      <c r="K197" s="46"/>
      <c r="L197" s="46"/>
      <c r="M197" s="46"/>
      <c r="N197" s="46"/>
      <c r="O197" s="46"/>
      <c r="P197" s="46"/>
      <c r="Q197" s="46"/>
    </row>
    <row r="198" spans="8:17" ht="15">
      <c r="H198" s="46"/>
      <c r="I198" s="46"/>
      <c r="J198" s="46"/>
      <c r="K198" s="46"/>
      <c r="L198" s="46"/>
      <c r="M198" s="46"/>
      <c r="N198" s="46"/>
      <c r="O198" s="46"/>
      <c r="P198" s="46"/>
      <c r="Q198" s="46"/>
    </row>
    <row r="199" spans="8:17" ht="15">
      <c r="H199" s="46"/>
      <c r="I199" s="46"/>
      <c r="J199" s="46"/>
      <c r="K199" s="46"/>
      <c r="L199" s="46"/>
      <c r="M199" s="46"/>
      <c r="N199" s="46"/>
      <c r="O199" s="46"/>
      <c r="P199" s="46"/>
      <c r="Q199" s="46"/>
    </row>
    <row r="200" spans="8:17" ht="15">
      <c r="H200" s="46"/>
      <c r="I200" s="46"/>
      <c r="J200" s="46"/>
      <c r="K200" s="46"/>
      <c r="L200" s="46"/>
      <c r="M200" s="46"/>
      <c r="N200" s="46"/>
      <c r="O200" s="46"/>
      <c r="P200" s="46"/>
      <c r="Q200" s="46"/>
    </row>
    <row r="201" spans="8:17" ht="15">
      <c r="H201" s="46"/>
      <c r="I201" s="46"/>
      <c r="J201" s="46"/>
      <c r="K201" s="46"/>
      <c r="L201" s="46"/>
      <c r="M201" s="46"/>
      <c r="N201" s="46"/>
      <c r="O201" s="46"/>
      <c r="P201" s="46"/>
      <c r="Q201" s="46"/>
    </row>
    <row r="202" spans="8:17" ht="15">
      <c r="H202" s="46"/>
      <c r="I202" s="46"/>
      <c r="J202" s="46"/>
      <c r="K202" s="46"/>
      <c r="L202" s="46"/>
      <c r="M202" s="46"/>
      <c r="N202" s="46"/>
      <c r="O202" s="46"/>
      <c r="P202" s="46"/>
      <c r="Q202" s="46"/>
    </row>
    <row r="203" spans="8:17" ht="15">
      <c r="H203" s="46"/>
      <c r="I203" s="46"/>
      <c r="J203" s="46"/>
      <c r="K203" s="46"/>
      <c r="L203" s="46"/>
      <c r="M203" s="46"/>
      <c r="N203" s="46"/>
      <c r="O203" s="46"/>
      <c r="P203" s="46"/>
      <c r="Q203" s="46"/>
    </row>
    <row r="204" spans="8:17" ht="15">
      <c r="H204" s="46"/>
      <c r="I204" s="46"/>
      <c r="J204" s="46"/>
      <c r="K204" s="46"/>
      <c r="L204" s="46"/>
      <c r="M204" s="46"/>
      <c r="N204" s="46"/>
      <c r="O204" s="46"/>
      <c r="P204" s="46"/>
      <c r="Q204" s="46"/>
    </row>
    <row r="205" spans="8:17" ht="15">
      <c r="H205" s="46"/>
      <c r="I205" s="46"/>
      <c r="J205" s="46"/>
      <c r="K205" s="46"/>
      <c r="L205" s="46"/>
      <c r="M205" s="46"/>
      <c r="N205" s="46"/>
      <c r="O205" s="46"/>
      <c r="P205" s="46"/>
      <c r="Q205" s="46"/>
    </row>
    <row r="206" spans="8:17" ht="15">
      <c r="H206" s="46"/>
      <c r="I206" s="46"/>
      <c r="J206" s="46"/>
      <c r="K206" s="46"/>
      <c r="L206" s="46"/>
      <c r="M206" s="46"/>
      <c r="N206" s="46"/>
      <c r="O206" s="46"/>
      <c r="P206" s="46"/>
      <c r="Q206" s="46"/>
    </row>
    <row r="207" spans="8:17" ht="15">
      <c r="H207" s="46"/>
      <c r="I207" s="46"/>
      <c r="J207" s="46"/>
      <c r="K207" s="46"/>
      <c r="L207" s="46"/>
      <c r="M207" s="46"/>
      <c r="N207" s="46"/>
      <c r="O207" s="46"/>
      <c r="P207" s="46"/>
      <c r="Q207" s="46"/>
    </row>
    <row r="208" spans="8:17" ht="15">
      <c r="H208" s="46"/>
      <c r="I208" s="46"/>
      <c r="J208" s="46"/>
      <c r="K208" s="46"/>
      <c r="L208" s="46"/>
      <c r="M208" s="46"/>
      <c r="N208" s="46"/>
      <c r="O208" s="46"/>
      <c r="P208" s="46"/>
      <c r="Q208" s="46"/>
    </row>
    <row r="209" spans="8:17" ht="15">
      <c r="H209" s="46"/>
      <c r="I209" s="46"/>
      <c r="J209" s="46"/>
      <c r="K209" s="46"/>
      <c r="L209" s="46"/>
      <c r="M209" s="46"/>
      <c r="N209" s="46"/>
      <c r="O209" s="46"/>
      <c r="P209" s="46"/>
      <c r="Q209" s="46"/>
    </row>
    <row r="210" spans="8:17" ht="15">
      <c r="H210" s="46"/>
      <c r="I210" s="46"/>
      <c r="J210" s="46"/>
      <c r="K210" s="46"/>
      <c r="L210" s="46"/>
      <c r="M210" s="46"/>
      <c r="N210" s="46"/>
      <c r="O210" s="46"/>
      <c r="P210" s="46"/>
      <c r="Q210" s="46"/>
    </row>
    <row r="211" spans="8:17" ht="15">
      <c r="H211" s="46"/>
      <c r="I211" s="46"/>
      <c r="J211" s="46"/>
      <c r="K211" s="46"/>
      <c r="L211" s="46"/>
      <c r="M211" s="46"/>
      <c r="N211" s="46"/>
      <c r="O211" s="46"/>
      <c r="P211" s="46"/>
      <c r="Q211" s="46"/>
    </row>
    <row r="212" spans="8:17" ht="15">
      <c r="H212" s="46"/>
      <c r="I212" s="46"/>
      <c r="J212" s="46"/>
      <c r="K212" s="46"/>
      <c r="L212" s="46"/>
      <c r="M212" s="46"/>
      <c r="N212" s="46"/>
      <c r="O212" s="46"/>
      <c r="P212" s="46"/>
      <c r="Q212" s="46"/>
    </row>
    <row r="213" spans="8:17" ht="15">
      <c r="H213" s="46"/>
      <c r="I213" s="46"/>
      <c r="J213" s="46"/>
      <c r="K213" s="46"/>
      <c r="L213" s="46"/>
      <c r="M213" s="46"/>
      <c r="N213" s="46"/>
      <c r="O213" s="46"/>
      <c r="P213" s="46"/>
      <c r="Q213" s="46"/>
    </row>
    <row r="214" spans="8:17" ht="15">
      <c r="H214" s="46"/>
      <c r="I214" s="46"/>
      <c r="J214" s="46"/>
      <c r="K214" s="46"/>
      <c r="L214" s="46"/>
      <c r="M214" s="46"/>
      <c r="N214" s="46"/>
      <c r="O214" s="46"/>
      <c r="P214" s="46"/>
      <c r="Q214" s="46"/>
    </row>
    <row r="215" spans="8:17" ht="15">
      <c r="H215" s="46"/>
      <c r="I215" s="46"/>
      <c r="J215" s="46"/>
      <c r="K215" s="46"/>
      <c r="L215" s="46"/>
      <c r="M215" s="46"/>
      <c r="N215" s="46"/>
      <c r="O215" s="46"/>
      <c r="P215" s="46"/>
      <c r="Q215" s="46"/>
    </row>
    <row r="216" spans="8:17" ht="15">
      <c r="H216" s="46"/>
      <c r="I216" s="46"/>
      <c r="J216" s="46"/>
      <c r="K216" s="46"/>
      <c r="L216" s="46"/>
      <c r="M216" s="46"/>
      <c r="N216" s="46"/>
      <c r="O216" s="46"/>
      <c r="P216" s="46"/>
      <c r="Q216" s="46"/>
    </row>
    <row r="217" spans="8:17" ht="15">
      <c r="H217" s="46"/>
      <c r="I217" s="46"/>
      <c r="J217" s="46"/>
      <c r="K217" s="46"/>
      <c r="L217" s="46"/>
      <c r="M217" s="46"/>
      <c r="N217" s="46"/>
      <c r="O217" s="46"/>
      <c r="P217" s="46"/>
      <c r="Q217" s="46"/>
    </row>
    <row r="218" spans="8:17" ht="15">
      <c r="H218" s="46"/>
      <c r="I218" s="46"/>
      <c r="J218" s="46"/>
      <c r="K218" s="46"/>
      <c r="L218" s="46"/>
      <c r="M218" s="46"/>
      <c r="N218" s="46"/>
      <c r="O218" s="46"/>
      <c r="P218" s="46"/>
      <c r="Q218" s="46"/>
    </row>
    <row r="219" spans="8:17" ht="15">
      <c r="H219" s="46"/>
      <c r="I219" s="46"/>
      <c r="J219" s="46"/>
      <c r="K219" s="46"/>
      <c r="L219" s="46"/>
      <c r="M219" s="46"/>
      <c r="N219" s="46"/>
      <c r="O219" s="46"/>
      <c r="P219" s="46"/>
      <c r="Q219" s="46"/>
    </row>
    <row r="220" spans="8:17" ht="15">
      <c r="H220" s="46"/>
      <c r="I220" s="46"/>
      <c r="J220" s="46"/>
      <c r="K220" s="46"/>
      <c r="L220" s="46"/>
      <c r="M220" s="46"/>
      <c r="N220" s="46"/>
      <c r="O220" s="46"/>
      <c r="P220" s="46"/>
      <c r="Q220" s="46"/>
    </row>
    <row r="221" spans="8:17" ht="15">
      <c r="H221" s="46"/>
      <c r="I221" s="46"/>
      <c r="J221" s="46"/>
      <c r="K221" s="46"/>
      <c r="L221" s="46"/>
      <c r="M221" s="46"/>
      <c r="N221" s="46"/>
      <c r="O221" s="46"/>
      <c r="P221" s="46"/>
      <c r="Q221" s="46"/>
    </row>
    <row r="222" spans="8:17" ht="15">
      <c r="H222" s="46"/>
      <c r="I222" s="46"/>
      <c r="J222" s="46"/>
      <c r="K222" s="46"/>
      <c r="L222" s="46"/>
      <c r="M222" s="46"/>
      <c r="N222" s="46"/>
      <c r="O222" s="46"/>
      <c r="P222" s="46"/>
      <c r="Q222" s="46"/>
    </row>
    <row r="223" spans="8:17" ht="15">
      <c r="H223" s="46"/>
      <c r="I223" s="46"/>
      <c r="J223" s="46"/>
      <c r="K223" s="46"/>
      <c r="L223" s="46"/>
      <c r="M223" s="46"/>
      <c r="N223" s="46"/>
      <c r="O223" s="46"/>
      <c r="P223" s="46"/>
      <c r="Q223" s="46"/>
    </row>
    <row r="224" spans="8:17" ht="15">
      <c r="H224" s="46"/>
      <c r="I224" s="46"/>
      <c r="J224" s="46"/>
      <c r="K224" s="46"/>
      <c r="L224" s="46"/>
      <c r="M224" s="46"/>
      <c r="N224" s="46"/>
      <c r="O224" s="46"/>
      <c r="P224" s="46"/>
      <c r="Q224" s="46"/>
    </row>
    <row r="225" spans="8:17" ht="15">
      <c r="H225" s="46"/>
      <c r="I225" s="46"/>
      <c r="J225" s="46"/>
      <c r="K225" s="46"/>
      <c r="L225" s="46"/>
      <c r="M225" s="46"/>
      <c r="N225" s="46"/>
      <c r="O225" s="46"/>
      <c r="P225" s="46"/>
      <c r="Q225" s="46"/>
    </row>
    <row r="226" spans="8:17" ht="15">
      <c r="H226" s="46"/>
      <c r="I226" s="46"/>
      <c r="J226" s="46"/>
      <c r="K226" s="46"/>
      <c r="L226" s="46"/>
      <c r="M226" s="46"/>
      <c r="N226" s="46"/>
      <c r="O226" s="46"/>
      <c r="P226" s="46"/>
      <c r="Q226" s="46"/>
    </row>
    <row r="227" spans="8:17" ht="15">
      <c r="H227" s="46"/>
      <c r="I227" s="46"/>
      <c r="J227" s="46"/>
      <c r="K227" s="46"/>
      <c r="L227" s="46"/>
      <c r="M227" s="46"/>
      <c r="N227" s="46"/>
      <c r="O227" s="46"/>
      <c r="P227" s="46"/>
      <c r="Q227" s="46"/>
    </row>
    <row r="228" spans="8:17" ht="15">
      <c r="H228" s="46"/>
      <c r="I228" s="46"/>
      <c r="J228" s="46"/>
      <c r="K228" s="46"/>
      <c r="L228" s="46"/>
      <c r="M228" s="46"/>
      <c r="N228" s="46"/>
      <c r="O228" s="46"/>
      <c r="P228" s="46"/>
      <c r="Q228" s="46"/>
    </row>
    <row r="229" spans="8:17" ht="15">
      <c r="H229" s="46"/>
      <c r="I229" s="46"/>
      <c r="J229" s="46"/>
      <c r="K229" s="46"/>
      <c r="L229" s="46"/>
      <c r="M229" s="46"/>
      <c r="N229" s="46"/>
      <c r="O229" s="46"/>
      <c r="P229" s="46"/>
      <c r="Q229" s="46"/>
    </row>
    <row r="230" spans="8:17" ht="15">
      <c r="H230" s="46"/>
      <c r="I230" s="46"/>
      <c r="J230" s="46"/>
      <c r="K230" s="46"/>
      <c r="L230" s="46"/>
      <c r="M230" s="46"/>
      <c r="N230" s="46"/>
      <c r="O230" s="46"/>
      <c r="P230" s="46"/>
      <c r="Q230" s="46"/>
    </row>
    <row r="231" spans="8:17" ht="15">
      <c r="H231" s="46"/>
      <c r="I231" s="46"/>
      <c r="J231" s="46"/>
      <c r="K231" s="46"/>
      <c r="L231" s="46"/>
      <c r="M231" s="46"/>
      <c r="N231" s="46"/>
      <c r="O231" s="46"/>
      <c r="P231" s="46"/>
      <c r="Q231" s="46"/>
    </row>
    <row r="232" spans="8:17" ht="15">
      <c r="H232" s="46"/>
      <c r="I232" s="46"/>
      <c r="J232" s="46"/>
      <c r="K232" s="46"/>
      <c r="L232" s="46"/>
      <c r="M232" s="46"/>
      <c r="N232" s="46"/>
      <c r="O232" s="46"/>
      <c r="P232" s="46"/>
      <c r="Q232" s="46"/>
    </row>
    <row r="233" spans="8:17" ht="15">
      <c r="H233" s="46"/>
      <c r="I233" s="46"/>
      <c r="J233" s="46"/>
      <c r="K233" s="46"/>
      <c r="L233" s="46"/>
      <c r="M233" s="46"/>
      <c r="N233" s="46"/>
      <c r="O233" s="46"/>
      <c r="P233" s="46"/>
      <c r="Q233" s="46"/>
    </row>
    <row r="234" spans="8:17" ht="15">
      <c r="H234" s="46"/>
      <c r="I234" s="46"/>
      <c r="J234" s="46"/>
      <c r="K234" s="46"/>
      <c r="L234" s="46"/>
      <c r="M234" s="46"/>
      <c r="N234" s="46"/>
      <c r="O234" s="46"/>
      <c r="P234" s="46"/>
      <c r="Q234" s="46"/>
    </row>
    <row r="235" spans="8:17" ht="15">
      <c r="H235" s="46"/>
      <c r="I235" s="46"/>
      <c r="J235" s="46"/>
      <c r="K235" s="46"/>
      <c r="L235" s="46"/>
      <c r="M235" s="46"/>
      <c r="N235" s="46"/>
      <c r="O235" s="46"/>
      <c r="P235" s="46"/>
      <c r="Q235" s="46"/>
    </row>
    <row r="236" spans="8:17" ht="15">
      <c r="H236" s="46"/>
      <c r="I236" s="46"/>
      <c r="J236" s="46"/>
      <c r="K236" s="46"/>
      <c r="L236" s="46"/>
      <c r="M236" s="46"/>
      <c r="N236" s="46"/>
      <c r="O236" s="46"/>
      <c r="P236" s="46"/>
      <c r="Q236" s="46"/>
    </row>
    <row r="237" spans="8:17" ht="15">
      <c r="H237" s="46"/>
      <c r="I237" s="46"/>
      <c r="J237" s="46"/>
      <c r="K237" s="46"/>
      <c r="L237" s="46"/>
      <c r="M237" s="46"/>
      <c r="N237" s="46"/>
      <c r="O237" s="46"/>
      <c r="P237" s="46"/>
      <c r="Q237" s="46"/>
    </row>
    <row r="238" spans="8:17" ht="15">
      <c r="H238" s="46"/>
      <c r="I238" s="46"/>
      <c r="J238" s="46"/>
      <c r="K238" s="46"/>
      <c r="L238" s="46"/>
      <c r="M238" s="46"/>
      <c r="N238" s="46"/>
      <c r="O238" s="46"/>
      <c r="P238" s="46"/>
      <c r="Q238" s="46"/>
    </row>
    <row r="239" spans="8:17" ht="15">
      <c r="H239" s="46"/>
      <c r="I239" s="46"/>
      <c r="J239" s="46"/>
      <c r="K239" s="46"/>
      <c r="L239" s="46"/>
      <c r="M239" s="46"/>
      <c r="N239" s="46"/>
      <c r="O239" s="46"/>
      <c r="P239" s="46"/>
      <c r="Q239" s="46"/>
    </row>
    <row r="240" spans="8:17" ht="15">
      <c r="H240" s="46"/>
      <c r="I240" s="46"/>
      <c r="J240" s="46"/>
      <c r="K240" s="46"/>
      <c r="L240" s="46"/>
      <c r="M240" s="46"/>
      <c r="N240" s="46"/>
      <c r="O240" s="46"/>
      <c r="P240" s="46"/>
      <c r="Q240" s="46"/>
    </row>
    <row r="241" spans="8:17" ht="15">
      <c r="H241" s="46"/>
      <c r="I241" s="46"/>
      <c r="J241" s="46"/>
      <c r="K241" s="46"/>
      <c r="L241" s="46"/>
      <c r="M241" s="46"/>
      <c r="N241" s="46"/>
      <c r="O241" s="46"/>
      <c r="P241" s="46"/>
      <c r="Q241" s="46"/>
    </row>
    <row r="242" spans="8:17" ht="15">
      <c r="H242" s="46"/>
      <c r="I242" s="46"/>
      <c r="J242" s="46"/>
      <c r="K242" s="46"/>
      <c r="L242" s="46"/>
      <c r="M242" s="46"/>
      <c r="N242" s="46"/>
      <c r="O242" s="46"/>
      <c r="P242" s="46"/>
      <c r="Q242" s="46"/>
    </row>
    <row r="243" spans="8:17" ht="15">
      <c r="H243" s="46"/>
      <c r="I243" s="46"/>
      <c r="J243" s="46"/>
      <c r="K243" s="46"/>
      <c r="L243" s="46"/>
      <c r="M243" s="46"/>
      <c r="N243" s="46"/>
      <c r="O243" s="46"/>
      <c r="P243" s="46"/>
      <c r="Q243" s="46"/>
    </row>
    <row r="244" spans="8:17" ht="15">
      <c r="H244" s="46"/>
      <c r="I244" s="46"/>
      <c r="J244" s="46"/>
      <c r="K244" s="46"/>
      <c r="L244" s="46"/>
      <c r="M244" s="46"/>
      <c r="N244" s="46"/>
      <c r="O244" s="46"/>
      <c r="P244" s="46"/>
      <c r="Q244" s="46"/>
    </row>
    <row r="245" spans="8:17" ht="15">
      <c r="H245" s="46"/>
      <c r="I245" s="46"/>
      <c r="J245" s="46"/>
      <c r="K245" s="46"/>
      <c r="L245" s="46"/>
      <c r="M245" s="46"/>
      <c r="N245" s="46"/>
      <c r="O245" s="46"/>
      <c r="P245" s="46"/>
      <c r="Q245" s="46"/>
    </row>
    <row r="246" spans="8:17" ht="15">
      <c r="H246" s="46"/>
      <c r="I246" s="46"/>
      <c r="J246" s="46"/>
      <c r="K246" s="46"/>
      <c r="L246" s="46"/>
      <c r="M246" s="46"/>
      <c r="N246" s="46"/>
      <c r="O246" s="46"/>
      <c r="P246" s="46"/>
      <c r="Q246" s="46"/>
    </row>
    <row r="247" spans="8:17" ht="15">
      <c r="H247" s="46"/>
      <c r="I247" s="46"/>
      <c r="J247" s="46"/>
      <c r="K247" s="46"/>
      <c r="L247" s="46"/>
      <c r="M247" s="46"/>
      <c r="N247" s="46"/>
      <c r="O247" s="46"/>
      <c r="P247" s="46"/>
      <c r="Q247" s="46"/>
    </row>
    <row r="248" spans="8:17" ht="15">
      <c r="H248" s="46"/>
      <c r="I248" s="46"/>
      <c r="J248" s="46"/>
      <c r="K248" s="46"/>
      <c r="L248" s="46"/>
      <c r="M248" s="46"/>
      <c r="N248" s="46"/>
      <c r="O248" s="46"/>
      <c r="P248" s="46"/>
      <c r="Q248" s="46"/>
    </row>
    <row r="249" spans="8:17" ht="15">
      <c r="H249" s="46"/>
      <c r="I249" s="46"/>
      <c r="J249" s="46"/>
      <c r="K249" s="46"/>
      <c r="L249" s="46"/>
      <c r="M249" s="46"/>
      <c r="N249" s="46"/>
      <c r="O249" s="46"/>
      <c r="P249" s="46"/>
      <c r="Q249" s="46"/>
    </row>
    <row r="250" spans="8:17" ht="15">
      <c r="H250" s="46"/>
      <c r="I250" s="46"/>
      <c r="J250" s="46"/>
      <c r="K250" s="46"/>
      <c r="L250" s="46"/>
      <c r="M250" s="46"/>
      <c r="N250" s="46"/>
      <c r="O250" s="46"/>
      <c r="P250" s="46"/>
      <c r="Q250" s="46"/>
    </row>
    <row r="251" spans="8:17" ht="15">
      <c r="H251" s="46"/>
      <c r="I251" s="46"/>
      <c r="J251" s="46"/>
      <c r="K251" s="46"/>
      <c r="L251" s="46"/>
      <c r="M251" s="46"/>
      <c r="N251" s="46"/>
      <c r="O251" s="46"/>
      <c r="P251" s="46"/>
      <c r="Q251" s="46"/>
    </row>
    <row r="252" spans="8:17" ht="15">
      <c r="H252" s="46"/>
      <c r="I252" s="46"/>
      <c r="J252" s="46"/>
      <c r="K252" s="46"/>
      <c r="L252" s="46"/>
      <c r="M252" s="46"/>
      <c r="N252" s="46"/>
      <c r="O252" s="46"/>
      <c r="P252" s="46"/>
      <c r="Q252" s="46"/>
    </row>
    <row r="253" spans="8:17" ht="15">
      <c r="H253" s="46"/>
      <c r="I253" s="46"/>
      <c r="J253" s="46"/>
      <c r="K253" s="46"/>
      <c r="L253" s="46"/>
      <c r="M253" s="46"/>
      <c r="N253" s="46"/>
      <c r="O253" s="46"/>
      <c r="P253" s="46"/>
      <c r="Q253" s="46"/>
    </row>
    <row r="254" spans="8:17" ht="15">
      <c r="H254" s="46"/>
      <c r="I254" s="46"/>
      <c r="J254" s="46"/>
      <c r="K254" s="46"/>
      <c r="L254" s="46"/>
      <c r="M254" s="46"/>
      <c r="N254" s="46"/>
      <c r="O254" s="46"/>
      <c r="P254" s="46"/>
      <c r="Q254" s="46"/>
    </row>
    <row r="255" spans="8:17" ht="15">
      <c r="H255" s="46"/>
      <c r="I255" s="46"/>
      <c r="J255" s="46"/>
      <c r="K255" s="46"/>
      <c r="L255" s="46"/>
      <c r="M255" s="46"/>
      <c r="N255" s="46"/>
      <c r="O255" s="46"/>
      <c r="P255" s="46"/>
      <c r="Q255" s="46"/>
    </row>
    <row r="256" spans="8:17" ht="15">
      <c r="H256" s="46"/>
      <c r="I256" s="46"/>
      <c r="J256" s="46"/>
      <c r="K256" s="46"/>
      <c r="L256" s="46"/>
      <c r="M256" s="46"/>
      <c r="N256" s="46"/>
      <c r="O256" s="46"/>
      <c r="P256" s="46"/>
      <c r="Q256" s="46"/>
    </row>
    <row r="257" spans="8:17" ht="15">
      <c r="H257" s="46"/>
      <c r="I257" s="46"/>
      <c r="J257" s="46"/>
      <c r="K257" s="46"/>
      <c r="L257" s="46"/>
      <c r="M257" s="46"/>
      <c r="N257" s="46"/>
      <c r="O257" s="46"/>
      <c r="P257" s="46"/>
      <c r="Q257" s="46"/>
    </row>
    <row r="258" spans="8:17" ht="15">
      <c r="H258" s="46"/>
      <c r="I258" s="46"/>
      <c r="J258" s="46"/>
      <c r="K258" s="46"/>
      <c r="L258" s="46"/>
      <c r="M258" s="46"/>
      <c r="N258" s="46"/>
      <c r="O258" s="46"/>
      <c r="P258" s="46"/>
      <c r="Q258" s="46"/>
    </row>
    <row r="259" spans="8:17" ht="15">
      <c r="H259" s="46"/>
      <c r="I259" s="46"/>
      <c r="J259" s="46"/>
      <c r="K259" s="46"/>
      <c r="L259" s="46"/>
      <c r="M259" s="46"/>
      <c r="N259" s="46"/>
      <c r="O259" s="46"/>
      <c r="P259" s="46"/>
      <c r="Q259" s="46"/>
    </row>
    <row r="260" spans="8:17" ht="15">
      <c r="H260" s="46"/>
      <c r="I260" s="46"/>
      <c r="J260" s="46"/>
      <c r="K260" s="46"/>
      <c r="L260" s="46"/>
      <c r="M260" s="46"/>
      <c r="N260" s="46"/>
      <c r="O260" s="46"/>
      <c r="P260" s="46"/>
      <c r="Q260" s="46"/>
    </row>
    <row r="261" spans="8:17" ht="15">
      <c r="H261" s="46"/>
      <c r="I261" s="46"/>
      <c r="J261" s="46"/>
      <c r="K261" s="46"/>
      <c r="L261" s="46"/>
      <c r="M261" s="46"/>
      <c r="N261" s="46"/>
      <c r="O261" s="46"/>
      <c r="P261" s="46"/>
      <c r="Q261" s="46"/>
    </row>
    <row r="262" spans="8:17" ht="15">
      <c r="H262" s="46"/>
      <c r="I262" s="46"/>
      <c r="J262" s="46"/>
      <c r="K262" s="46"/>
      <c r="L262" s="46"/>
      <c r="M262" s="46"/>
      <c r="N262" s="46"/>
      <c r="O262" s="46"/>
      <c r="P262" s="46"/>
      <c r="Q262" s="46"/>
    </row>
    <row r="263" spans="8:17" ht="15">
      <c r="H263" s="46"/>
      <c r="I263" s="46"/>
      <c r="J263" s="46"/>
      <c r="K263" s="46"/>
      <c r="L263" s="46"/>
      <c r="M263" s="46"/>
      <c r="N263" s="46"/>
      <c r="O263" s="46"/>
      <c r="P263" s="46"/>
      <c r="Q263" s="46"/>
    </row>
    <row r="264" spans="8:17" ht="15">
      <c r="H264" s="46"/>
      <c r="I264" s="46"/>
      <c r="J264" s="46"/>
      <c r="K264" s="46"/>
      <c r="L264" s="46"/>
      <c r="M264" s="46"/>
      <c r="N264" s="46"/>
      <c r="O264" s="46"/>
      <c r="P264" s="46"/>
      <c r="Q264" s="46"/>
    </row>
    <row r="265" spans="8:17" ht="15">
      <c r="H265" s="46"/>
      <c r="I265" s="46"/>
      <c r="J265" s="46"/>
      <c r="K265" s="46"/>
      <c r="L265" s="46"/>
      <c r="M265" s="46"/>
      <c r="N265" s="46"/>
      <c r="O265" s="46"/>
      <c r="P265" s="46"/>
      <c r="Q265" s="46"/>
    </row>
    <row r="266" spans="8:17" ht="15">
      <c r="H266" s="46"/>
      <c r="I266" s="46"/>
      <c r="J266" s="46"/>
      <c r="K266" s="46"/>
      <c r="L266" s="46"/>
      <c r="M266" s="46"/>
      <c r="N266" s="46"/>
      <c r="O266" s="46"/>
      <c r="P266" s="46"/>
      <c r="Q266" s="46"/>
    </row>
    <row r="267" spans="8:17" ht="15">
      <c r="H267" s="46"/>
      <c r="I267" s="46"/>
      <c r="J267" s="46"/>
      <c r="K267" s="46"/>
      <c r="L267" s="46"/>
      <c r="M267" s="46"/>
      <c r="N267" s="46"/>
      <c r="O267" s="46"/>
      <c r="P267" s="46"/>
      <c r="Q267" s="46"/>
    </row>
    <row r="268" spans="8:17" ht="15">
      <c r="H268" s="46"/>
      <c r="I268" s="46"/>
      <c r="J268" s="46"/>
      <c r="K268" s="46"/>
      <c r="L268" s="46"/>
      <c r="M268" s="46"/>
      <c r="N268" s="46"/>
      <c r="O268" s="46"/>
      <c r="P268" s="46"/>
      <c r="Q268" s="46"/>
    </row>
    <row r="269" spans="8:17" ht="15">
      <c r="H269" s="46"/>
      <c r="I269" s="46"/>
      <c r="J269" s="46"/>
      <c r="K269" s="46"/>
      <c r="L269" s="46"/>
      <c r="M269" s="46"/>
      <c r="N269" s="46"/>
      <c r="O269" s="46"/>
      <c r="P269" s="46"/>
      <c r="Q269" s="46"/>
    </row>
    <row r="270" spans="8:17" ht="15">
      <c r="H270" s="46"/>
      <c r="I270" s="46"/>
      <c r="J270" s="46"/>
      <c r="K270" s="46"/>
      <c r="L270" s="46"/>
      <c r="M270" s="46"/>
      <c r="N270" s="46"/>
      <c r="O270" s="46"/>
      <c r="P270" s="46"/>
      <c r="Q270" s="46"/>
    </row>
    <row r="271" spans="8:17" ht="15">
      <c r="H271" s="46"/>
      <c r="I271" s="46"/>
      <c r="J271" s="46"/>
      <c r="K271" s="46"/>
      <c r="L271" s="46"/>
      <c r="M271" s="46"/>
      <c r="N271" s="46"/>
      <c r="O271" s="46"/>
      <c r="P271" s="46"/>
      <c r="Q271" s="46"/>
    </row>
    <row r="272" spans="8:17" ht="15">
      <c r="H272" s="46"/>
      <c r="I272" s="46"/>
      <c r="J272" s="46"/>
      <c r="K272" s="46"/>
      <c r="L272" s="46"/>
      <c r="M272" s="46"/>
      <c r="N272" s="46"/>
      <c r="O272" s="46"/>
      <c r="P272" s="46"/>
      <c r="Q272" s="46"/>
    </row>
    <row r="273" spans="8:17" ht="15">
      <c r="H273" s="46"/>
      <c r="I273" s="46"/>
      <c r="J273" s="46"/>
      <c r="K273" s="46"/>
      <c r="L273" s="46"/>
      <c r="M273" s="46"/>
      <c r="N273" s="46"/>
      <c r="O273" s="46"/>
      <c r="P273" s="46"/>
      <c r="Q273" s="46"/>
    </row>
    <row r="274" spans="8:17" ht="15">
      <c r="H274" s="46"/>
      <c r="I274" s="46"/>
      <c r="J274" s="46"/>
      <c r="K274" s="46"/>
      <c r="L274" s="46"/>
      <c r="M274" s="46"/>
      <c r="N274" s="46"/>
      <c r="O274" s="46"/>
      <c r="P274" s="46"/>
      <c r="Q274" s="46"/>
    </row>
    <row r="275" spans="8:17" ht="15">
      <c r="H275" s="46"/>
      <c r="I275" s="46"/>
      <c r="J275" s="46"/>
      <c r="K275" s="46"/>
      <c r="L275" s="46"/>
      <c r="M275" s="46"/>
      <c r="N275" s="46"/>
      <c r="O275" s="46"/>
      <c r="P275" s="46"/>
      <c r="Q275" s="46"/>
    </row>
    <row r="276" spans="8:17" ht="15">
      <c r="H276" s="46"/>
      <c r="I276" s="46"/>
      <c r="J276" s="46"/>
      <c r="K276" s="46"/>
      <c r="L276" s="46"/>
      <c r="M276" s="46"/>
      <c r="N276" s="46"/>
      <c r="O276" s="46"/>
      <c r="P276" s="46"/>
      <c r="Q276" s="46"/>
    </row>
    <row r="277" spans="8:17" ht="15">
      <c r="H277" s="46"/>
      <c r="I277" s="46"/>
      <c r="J277" s="46"/>
      <c r="K277" s="46"/>
      <c r="L277" s="46"/>
      <c r="M277" s="46"/>
      <c r="N277" s="46"/>
      <c r="O277" s="46"/>
      <c r="P277" s="46"/>
      <c r="Q277" s="46"/>
    </row>
    <row r="278" spans="8:17" ht="15">
      <c r="H278" s="46"/>
      <c r="I278" s="46"/>
      <c r="J278" s="46"/>
      <c r="K278" s="46"/>
      <c r="L278" s="46"/>
      <c r="M278" s="46"/>
      <c r="N278" s="46"/>
      <c r="O278" s="46"/>
      <c r="P278" s="46"/>
      <c r="Q278" s="46"/>
    </row>
    <row r="279" spans="8:17" ht="15">
      <c r="H279" s="46"/>
      <c r="I279" s="46"/>
      <c r="J279" s="46"/>
      <c r="K279" s="46"/>
      <c r="L279" s="46"/>
      <c r="M279" s="46"/>
      <c r="N279" s="46"/>
      <c r="O279" s="46"/>
      <c r="P279" s="46"/>
      <c r="Q279" s="46"/>
    </row>
    <row r="280" spans="8:17" ht="15">
      <c r="H280" s="46"/>
      <c r="I280" s="46"/>
      <c r="J280" s="46"/>
      <c r="K280" s="46"/>
      <c r="L280" s="46"/>
      <c r="M280" s="46"/>
      <c r="N280" s="46"/>
      <c r="O280" s="46"/>
      <c r="P280" s="46"/>
      <c r="Q280" s="46"/>
    </row>
    <row r="281" spans="8:17" ht="15">
      <c r="H281" s="46"/>
      <c r="I281" s="46"/>
      <c r="J281" s="46"/>
      <c r="K281" s="46"/>
      <c r="L281" s="46"/>
      <c r="M281" s="46"/>
      <c r="N281" s="46"/>
      <c r="O281" s="46"/>
      <c r="P281" s="46"/>
      <c r="Q281" s="46"/>
    </row>
    <row r="282" spans="8:17" ht="15">
      <c r="H282" s="46"/>
      <c r="I282" s="46"/>
      <c r="J282" s="46"/>
      <c r="K282" s="46"/>
      <c r="L282" s="46"/>
      <c r="M282" s="46"/>
      <c r="N282" s="46"/>
      <c r="O282" s="46"/>
      <c r="P282" s="46"/>
      <c r="Q282" s="46"/>
    </row>
    <row r="283" spans="8:17" ht="15">
      <c r="H283" s="46"/>
      <c r="I283" s="46"/>
      <c r="J283" s="46"/>
      <c r="K283" s="46"/>
      <c r="L283" s="46"/>
      <c r="M283" s="46"/>
      <c r="N283" s="46"/>
      <c r="O283" s="46"/>
      <c r="P283" s="46"/>
      <c r="Q283" s="46"/>
    </row>
    <row r="284" spans="8:17" ht="15">
      <c r="H284" s="46"/>
      <c r="I284" s="46"/>
      <c r="J284" s="46"/>
      <c r="K284" s="46"/>
      <c r="L284" s="46"/>
      <c r="M284" s="46"/>
      <c r="N284" s="46"/>
      <c r="O284" s="46"/>
      <c r="P284" s="46"/>
      <c r="Q284" s="46"/>
    </row>
    <row r="285" spans="8:17" ht="15">
      <c r="H285" s="46"/>
      <c r="I285" s="46"/>
      <c r="J285" s="46"/>
      <c r="K285" s="46"/>
      <c r="L285" s="46"/>
      <c r="M285" s="46"/>
      <c r="N285" s="46"/>
      <c r="O285" s="46"/>
      <c r="P285" s="46"/>
      <c r="Q285" s="46"/>
    </row>
    <row r="286" spans="8:17" ht="15">
      <c r="H286" s="46"/>
      <c r="I286" s="46"/>
      <c r="J286" s="46"/>
      <c r="K286" s="46"/>
      <c r="L286" s="46"/>
      <c r="M286" s="46"/>
      <c r="N286" s="46"/>
      <c r="O286" s="46"/>
      <c r="P286" s="46"/>
      <c r="Q286" s="46"/>
    </row>
    <row r="287" spans="8:17" ht="15">
      <c r="H287" s="46"/>
      <c r="I287" s="46"/>
      <c r="J287" s="46"/>
      <c r="K287" s="46"/>
      <c r="L287" s="46"/>
      <c r="M287" s="46"/>
      <c r="N287" s="46"/>
      <c r="O287" s="46"/>
      <c r="P287" s="46"/>
      <c r="Q287" s="46"/>
    </row>
    <row r="288" spans="8:17" ht="15">
      <c r="H288" s="46"/>
      <c r="I288" s="46"/>
      <c r="J288" s="46"/>
      <c r="K288" s="46"/>
      <c r="L288" s="46"/>
      <c r="M288" s="46"/>
      <c r="N288" s="46"/>
      <c r="O288" s="46"/>
      <c r="P288" s="46"/>
      <c r="Q288" s="46"/>
    </row>
    <row r="289" spans="8:17" ht="15">
      <c r="H289" s="46"/>
      <c r="I289" s="46"/>
      <c r="J289" s="46"/>
      <c r="K289" s="46"/>
      <c r="L289" s="46"/>
      <c r="M289" s="46"/>
      <c r="N289" s="46"/>
      <c r="O289" s="46"/>
      <c r="P289" s="46"/>
      <c r="Q289" s="46"/>
    </row>
    <row r="290" spans="8:17" ht="15">
      <c r="H290" s="46"/>
      <c r="I290" s="46"/>
      <c r="J290" s="46"/>
      <c r="K290" s="46"/>
      <c r="L290" s="46"/>
      <c r="M290" s="46"/>
      <c r="N290" s="46"/>
      <c r="O290" s="46"/>
      <c r="P290" s="46"/>
      <c r="Q290" s="46"/>
    </row>
    <row r="291" spans="8:17" ht="15">
      <c r="H291" s="46"/>
      <c r="I291" s="46"/>
      <c r="J291" s="46"/>
      <c r="K291" s="46"/>
      <c r="L291" s="46"/>
      <c r="M291" s="46"/>
      <c r="N291" s="46"/>
      <c r="O291" s="46"/>
      <c r="P291" s="46"/>
      <c r="Q291" s="46"/>
    </row>
    <row r="292" spans="8:17" ht="15">
      <c r="H292" s="46"/>
      <c r="I292" s="46"/>
      <c r="J292" s="46"/>
      <c r="K292" s="46"/>
      <c r="L292" s="46"/>
      <c r="M292" s="46"/>
      <c r="N292" s="46"/>
      <c r="O292" s="46"/>
      <c r="P292" s="46"/>
      <c r="Q292" s="46"/>
    </row>
    <row r="293" spans="8:17" ht="15">
      <c r="H293" s="46"/>
      <c r="I293" s="46"/>
      <c r="J293" s="46"/>
      <c r="K293" s="46"/>
      <c r="L293" s="46"/>
      <c r="M293" s="46"/>
      <c r="N293" s="46"/>
      <c r="O293" s="46"/>
      <c r="P293" s="46"/>
      <c r="Q293" s="46"/>
    </row>
    <row r="294" spans="8:17" ht="15">
      <c r="H294" s="46"/>
      <c r="I294" s="46"/>
      <c r="J294" s="46"/>
      <c r="K294" s="46"/>
      <c r="L294" s="46"/>
      <c r="M294" s="46"/>
      <c r="N294" s="46"/>
      <c r="O294" s="46"/>
      <c r="P294" s="46"/>
      <c r="Q294" s="46"/>
    </row>
    <row r="295" spans="8:17" ht="15">
      <c r="H295" s="46"/>
      <c r="I295" s="46"/>
      <c r="J295" s="46"/>
      <c r="K295" s="46"/>
      <c r="L295" s="46"/>
      <c r="M295" s="46"/>
      <c r="N295" s="46"/>
      <c r="O295" s="46"/>
      <c r="P295" s="46"/>
      <c r="Q295" s="46"/>
    </row>
    <row r="296" spans="8:17" ht="15">
      <c r="H296" s="46"/>
      <c r="I296" s="46"/>
      <c r="J296" s="46"/>
      <c r="K296" s="46"/>
      <c r="L296" s="46"/>
      <c r="M296" s="46"/>
      <c r="N296" s="46"/>
      <c r="O296" s="46"/>
      <c r="P296" s="46"/>
      <c r="Q296" s="46"/>
    </row>
    <row r="297" spans="8:17" ht="15">
      <c r="H297" s="46"/>
      <c r="I297" s="46"/>
      <c r="J297" s="46"/>
      <c r="K297" s="46"/>
      <c r="L297" s="46"/>
      <c r="M297" s="46"/>
      <c r="N297" s="46"/>
      <c r="O297" s="46"/>
      <c r="P297" s="46"/>
      <c r="Q297" s="46"/>
    </row>
    <row r="298" spans="8:17" ht="15">
      <c r="H298" s="46"/>
      <c r="I298" s="46"/>
      <c r="J298" s="46"/>
      <c r="K298" s="46"/>
      <c r="L298" s="46"/>
      <c r="M298" s="46"/>
      <c r="N298" s="46"/>
      <c r="O298" s="46"/>
      <c r="P298" s="46"/>
      <c r="Q298" s="46"/>
    </row>
    <row r="299" spans="8:17" ht="15">
      <c r="H299" s="46"/>
      <c r="I299" s="46"/>
      <c r="J299" s="46"/>
      <c r="K299" s="46"/>
      <c r="L299" s="46"/>
      <c r="M299" s="46"/>
      <c r="N299" s="46"/>
      <c r="O299" s="46"/>
      <c r="P299" s="46"/>
      <c r="Q299" s="46"/>
    </row>
    <row r="300" spans="8:17" ht="15">
      <c r="H300" s="46"/>
      <c r="I300" s="46"/>
      <c r="J300" s="46"/>
      <c r="K300" s="46"/>
      <c r="L300" s="46"/>
      <c r="M300" s="46"/>
      <c r="N300" s="46"/>
      <c r="O300" s="46"/>
      <c r="P300" s="46"/>
      <c r="Q300" s="46"/>
    </row>
    <row r="301" spans="8:17" ht="15">
      <c r="H301" s="46"/>
      <c r="I301" s="46"/>
      <c r="J301" s="46"/>
      <c r="K301" s="46"/>
      <c r="L301" s="46"/>
      <c r="M301" s="46"/>
      <c r="N301" s="46"/>
      <c r="O301" s="46"/>
      <c r="P301" s="46"/>
      <c r="Q301" s="46"/>
    </row>
    <row r="302" spans="8:17" ht="15">
      <c r="H302" s="46"/>
      <c r="I302" s="46"/>
      <c r="J302" s="46"/>
      <c r="K302" s="46"/>
      <c r="L302" s="46"/>
      <c r="M302" s="46"/>
      <c r="N302" s="46"/>
      <c r="O302" s="46"/>
      <c r="P302" s="46"/>
      <c r="Q302" s="46"/>
    </row>
    <row r="303" spans="8:17" ht="15">
      <c r="H303" s="46"/>
      <c r="I303" s="46"/>
      <c r="J303" s="46"/>
      <c r="K303" s="46"/>
      <c r="L303" s="46"/>
      <c r="M303" s="46"/>
      <c r="N303" s="46"/>
      <c r="O303" s="46"/>
      <c r="P303" s="46"/>
      <c r="Q303" s="46"/>
    </row>
    <row r="304" spans="8:17" ht="15">
      <c r="H304" s="46"/>
      <c r="I304" s="46"/>
      <c r="J304" s="46"/>
      <c r="K304" s="46"/>
      <c r="L304" s="46"/>
      <c r="M304" s="46"/>
      <c r="N304" s="46"/>
      <c r="O304" s="46"/>
      <c r="P304" s="46"/>
      <c r="Q304" s="46"/>
    </row>
    <row r="305" spans="8:17" ht="15">
      <c r="H305" s="46"/>
      <c r="I305" s="46"/>
      <c r="J305" s="46"/>
      <c r="K305" s="46"/>
      <c r="L305" s="46"/>
      <c r="M305" s="46"/>
      <c r="N305" s="46"/>
      <c r="O305" s="46"/>
      <c r="P305" s="46"/>
      <c r="Q305" s="46"/>
    </row>
    <row r="306" spans="8:17" ht="15">
      <c r="H306" s="46"/>
      <c r="I306" s="46"/>
      <c r="J306" s="46"/>
      <c r="K306" s="46"/>
      <c r="L306" s="46"/>
      <c r="M306" s="46"/>
      <c r="N306" s="46"/>
      <c r="O306" s="46"/>
      <c r="P306" s="46"/>
      <c r="Q306" s="46"/>
    </row>
    <row r="307" spans="8:17" ht="15">
      <c r="H307" s="46"/>
      <c r="I307" s="46"/>
      <c r="J307" s="46"/>
      <c r="K307" s="46"/>
      <c r="L307" s="46"/>
      <c r="M307" s="46"/>
      <c r="N307" s="46"/>
      <c r="O307" s="46"/>
      <c r="P307" s="46"/>
      <c r="Q307" s="46"/>
    </row>
    <row r="308" spans="8:17" ht="15">
      <c r="H308" s="46"/>
      <c r="I308" s="46"/>
      <c r="J308" s="46"/>
      <c r="K308" s="46"/>
      <c r="L308" s="46"/>
      <c r="M308" s="46"/>
      <c r="N308" s="46"/>
      <c r="O308" s="46"/>
      <c r="P308" s="46"/>
      <c r="Q308" s="46"/>
    </row>
    <row r="309" spans="8:17" ht="15">
      <c r="H309" s="46"/>
      <c r="I309" s="46"/>
      <c r="J309" s="46"/>
      <c r="K309" s="46"/>
      <c r="L309" s="46"/>
      <c r="M309" s="46"/>
      <c r="N309" s="46"/>
      <c r="O309" s="46"/>
      <c r="P309" s="46"/>
      <c r="Q309" s="46"/>
    </row>
    <row r="310" spans="8:17" ht="15">
      <c r="H310" s="46"/>
      <c r="I310" s="46"/>
      <c r="J310" s="46"/>
      <c r="K310" s="46"/>
      <c r="L310" s="46"/>
      <c r="M310" s="46"/>
      <c r="N310" s="46"/>
      <c r="O310" s="46"/>
      <c r="P310" s="46"/>
      <c r="Q310" s="46"/>
    </row>
    <row r="311" spans="8:17" ht="15">
      <c r="H311" s="46"/>
      <c r="I311" s="46"/>
      <c r="J311" s="46"/>
      <c r="K311" s="46"/>
      <c r="L311" s="46"/>
      <c r="M311" s="46"/>
      <c r="N311" s="46"/>
      <c r="O311" s="46"/>
      <c r="P311" s="46"/>
      <c r="Q311" s="46"/>
    </row>
    <row r="312" spans="8:17" ht="15">
      <c r="H312" s="46"/>
      <c r="I312" s="46"/>
      <c r="J312" s="46"/>
      <c r="K312" s="46"/>
      <c r="L312" s="46"/>
      <c r="M312" s="46"/>
      <c r="N312" s="46"/>
      <c r="O312" s="46"/>
      <c r="P312" s="46"/>
      <c r="Q312" s="46"/>
    </row>
    <row r="313" spans="8:17" ht="15">
      <c r="H313" s="46"/>
      <c r="I313" s="46"/>
      <c r="J313" s="46"/>
      <c r="K313" s="46"/>
      <c r="L313" s="46"/>
      <c r="M313" s="46"/>
      <c r="N313" s="46"/>
      <c r="O313" s="46"/>
      <c r="P313" s="46"/>
      <c r="Q313" s="46"/>
    </row>
    <row r="314" spans="8:17" ht="15">
      <c r="H314" s="46"/>
      <c r="I314" s="46"/>
      <c r="J314" s="46"/>
      <c r="K314" s="46"/>
      <c r="L314" s="46"/>
      <c r="M314" s="46"/>
      <c r="N314" s="46"/>
      <c r="O314" s="46"/>
      <c r="P314" s="46"/>
      <c r="Q314" s="46"/>
    </row>
    <row r="315" spans="8:17" ht="15">
      <c r="H315" s="46"/>
      <c r="I315" s="46"/>
      <c r="J315" s="46"/>
      <c r="K315" s="46"/>
      <c r="L315" s="46"/>
      <c r="M315" s="46"/>
      <c r="N315" s="46"/>
      <c r="O315" s="46"/>
      <c r="P315" s="46"/>
      <c r="Q315" s="46"/>
    </row>
    <row r="316" spans="8:17" ht="15">
      <c r="H316" s="46"/>
      <c r="I316" s="46"/>
      <c r="J316" s="46"/>
      <c r="K316" s="46"/>
      <c r="L316" s="46"/>
      <c r="M316" s="46"/>
      <c r="N316" s="46"/>
      <c r="O316" s="46"/>
      <c r="P316" s="46"/>
      <c r="Q316" s="46"/>
    </row>
    <row r="317" spans="8:17" ht="15">
      <c r="H317" s="46"/>
      <c r="I317" s="46"/>
      <c r="J317" s="46"/>
      <c r="K317" s="46"/>
      <c r="L317" s="46"/>
      <c r="M317" s="46"/>
      <c r="N317" s="46"/>
      <c r="O317" s="46"/>
      <c r="P317" s="46"/>
      <c r="Q317" s="46"/>
    </row>
    <row r="318" spans="8:17" ht="15">
      <c r="H318" s="46"/>
      <c r="I318" s="46"/>
      <c r="J318" s="46"/>
      <c r="K318" s="46"/>
      <c r="L318" s="46"/>
      <c r="M318" s="46"/>
      <c r="N318" s="46"/>
      <c r="O318" s="46"/>
      <c r="P318" s="46"/>
      <c r="Q318" s="46"/>
    </row>
    <row r="319" spans="8:17" ht="15">
      <c r="H319" s="46"/>
      <c r="I319" s="46"/>
      <c r="J319" s="46"/>
      <c r="K319" s="46"/>
      <c r="L319" s="46"/>
      <c r="M319" s="46"/>
      <c r="N319" s="46"/>
      <c r="O319" s="46"/>
      <c r="P319" s="46"/>
      <c r="Q319" s="46"/>
    </row>
    <row r="320" spans="8:17" ht="15">
      <c r="H320" s="46"/>
      <c r="I320" s="46"/>
      <c r="J320" s="46"/>
      <c r="K320" s="46"/>
      <c r="L320" s="46"/>
      <c r="M320" s="46"/>
      <c r="N320" s="46"/>
      <c r="O320" s="46"/>
      <c r="P320" s="46"/>
      <c r="Q320" s="46"/>
    </row>
    <row r="321" spans="8:17" ht="15">
      <c r="H321" s="46"/>
      <c r="I321" s="46"/>
      <c r="J321" s="46"/>
      <c r="K321" s="46"/>
      <c r="L321" s="46"/>
      <c r="M321" s="46"/>
      <c r="N321" s="46"/>
      <c r="O321" s="46"/>
      <c r="P321" s="46"/>
      <c r="Q321" s="46"/>
    </row>
    <row r="322" spans="8:17" ht="15">
      <c r="H322" s="46"/>
      <c r="I322" s="46"/>
      <c r="J322" s="46"/>
      <c r="K322" s="46"/>
      <c r="L322" s="46"/>
      <c r="M322" s="46"/>
      <c r="N322" s="46"/>
      <c r="O322" s="46"/>
      <c r="P322" s="46"/>
      <c r="Q322" s="46"/>
    </row>
    <row r="323" spans="8:17" ht="15">
      <c r="H323" s="46"/>
      <c r="I323" s="46"/>
      <c r="J323" s="46"/>
      <c r="K323" s="46"/>
      <c r="L323" s="46"/>
      <c r="M323" s="46"/>
      <c r="N323" s="46"/>
      <c r="O323" s="46"/>
      <c r="P323" s="46"/>
      <c r="Q323" s="46"/>
    </row>
    <row r="324" spans="8:17" ht="15">
      <c r="H324" s="46"/>
      <c r="I324" s="46"/>
      <c r="J324" s="46"/>
      <c r="K324" s="46"/>
      <c r="L324" s="46"/>
      <c r="M324" s="46"/>
      <c r="N324" s="46"/>
      <c r="O324" s="46"/>
      <c r="P324" s="46"/>
      <c r="Q324" s="46"/>
    </row>
    <row r="325" spans="8:17" ht="15">
      <c r="H325" s="46"/>
      <c r="I325" s="46"/>
      <c r="J325" s="46"/>
      <c r="K325" s="46"/>
      <c r="L325" s="46"/>
      <c r="M325" s="46"/>
      <c r="N325" s="46"/>
      <c r="O325" s="46"/>
      <c r="P325" s="46"/>
      <c r="Q325" s="46"/>
    </row>
    <row r="326" spans="8:17" ht="15">
      <c r="H326" s="46"/>
      <c r="I326" s="46"/>
      <c r="J326" s="46"/>
      <c r="K326" s="46"/>
      <c r="L326" s="46"/>
      <c r="M326" s="46"/>
      <c r="N326" s="46"/>
      <c r="O326" s="46"/>
      <c r="P326" s="46"/>
      <c r="Q326" s="46"/>
    </row>
    <row r="327" spans="8:17" ht="15">
      <c r="H327" s="46"/>
      <c r="I327" s="46"/>
      <c r="J327" s="46"/>
      <c r="K327" s="46"/>
      <c r="L327" s="46"/>
      <c r="M327" s="46"/>
      <c r="N327" s="46"/>
      <c r="O327" s="46"/>
      <c r="P327" s="46"/>
      <c r="Q327" s="46"/>
    </row>
    <row r="328" spans="8:17" ht="15">
      <c r="H328" s="46"/>
      <c r="I328" s="46"/>
      <c r="J328" s="46"/>
      <c r="K328" s="46"/>
      <c r="L328" s="46"/>
      <c r="M328" s="46"/>
      <c r="N328" s="46"/>
      <c r="O328" s="46"/>
      <c r="P328" s="46"/>
      <c r="Q328" s="46"/>
    </row>
    <row r="329" spans="8:17" ht="15">
      <c r="H329" s="46"/>
      <c r="I329" s="46"/>
      <c r="J329" s="46"/>
      <c r="K329" s="46"/>
      <c r="L329" s="46"/>
      <c r="M329" s="46"/>
      <c r="N329" s="46"/>
      <c r="O329" s="46"/>
      <c r="P329" s="46"/>
      <c r="Q329" s="46"/>
    </row>
    <row r="330" spans="8:17" ht="15">
      <c r="H330" s="46"/>
      <c r="I330" s="46"/>
      <c r="J330" s="46"/>
      <c r="K330" s="46"/>
      <c r="L330" s="46"/>
      <c r="M330" s="46"/>
      <c r="N330" s="46"/>
      <c r="O330" s="46"/>
      <c r="P330" s="46"/>
      <c r="Q330" s="46"/>
    </row>
    <row r="331" spans="8:17" ht="15">
      <c r="H331" s="46"/>
      <c r="I331" s="46"/>
      <c r="J331" s="46"/>
      <c r="K331" s="46"/>
      <c r="L331" s="46"/>
      <c r="M331" s="46"/>
      <c r="N331" s="46"/>
      <c r="O331" s="46"/>
      <c r="P331" s="46"/>
      <c r="Q331" s="46"/>
    </row>
    <row r="332" spans="8:17" ht="15">
      <c r="H332" s="46"/>
      <c r="I332" s="46"/>
      <c r="J332" s="46"/>
      <c r="K332" s="46"/>
      <c r="L332" s="46"/>
      <c r="M332" s="46"/>
      <c r="N332" s="46"/>
      <c r="O332" s="46"/>
      <c r="P332" s="46"/>
      <c r="Q332" s="46"/>
    </row>
    <row r="333" spans="8:17" ht="15">
      <c r="H333" s="46"/>
      <c r="I333" s="46"/>
      <c r="J333" s="46"/>
      <c r="K333" s="46"/>
      <c r="L333" s="46"/>
      <c r="M333" s="46"/>
      <c r="N333" s="46"/>
      <c r="O333" s="46"/>
      <c r="P333" s="46"/>
      <c r="Q333" s="46"/>
    </row>
    <row r="334" spans="8:17" ht="15">
      <c r="H334" s="46"/>
      <c r="I334" s="46"/>
      <c r="J334" s="46"/>
      <c r="K334" s="46"/>
      <c r="L334" s="46"/>
      <c r="M334" s="46"/>
      <c r="N334" s="46"/>
      <c r="O334" s="46"/>
      <c r="P334" s="46"/>
      <c r="Q334" s="46"/>
    </row>
    <row r="335" spans="8:17" ht="15">
      <c r="H335" s="46"/>
      <c r="I335" s="46"/>
      <c r="J335" s="46"/>
      <c r="K335" s="46"/>
      <c r="L335" s="46"/>
      <c r="M335" s="46"/>
      <c r="N335" s="46"/>
      <c r="O335" s="46"/>
      <c r="P335" s="46"/>
      <c r="Q335" s="46"/>
    </row>
    <row r="336" spans="8:17" ht="15">
      <c r="H336" s="46"/>
      <c r="I336" s="46"/>
      <c r="J336" s="46"/>
      <c r="K336" s="46"/>
      <c r="L336" s="46"/>
      <c r="M336" s="46"/>
      <c r="N336" s="46"/>
      <c r="O336" s="46"/>
      <c r="P336" s="46"/>
      <c r="Q336" s="46"/>
    </row>
    <row r="337" spans="8:17" ht="15">
      <c r="H337" s="46"/>
      <c r="I337" s="46"/>
      <c r="J337" s="46"/>
      <c r="K337" s="46"/>
      <c r="L337" s="46"/>
      <c r="M337" s="46"/>
      <c r="N337" s="46"/>
      <c r="O337" s="46"/>
      <c r="P337" s="46"/>
      <c r="Q337" s="46"/>
    </row>
    <row r="338" spans="8:17" ht="15">
      <c r="H338" s="46"/>
      <c r="I338" s="46"/>
      <c r="J338" s="46"/>
      <c r="K338" s="46"/>
      <c r="L338" s="46"/>
      <c r="M338" s="46"/>
      <c r="N338" s="46"/>
      <c r="O338" s="46"/>
      <c r="P338" s="46"/>
      <c r="Q338" s="46"/>
    </row>
    <row r="339" spans="8:17" ht="15">
      <c r="H339" s="46"/>
      <c r="I339" s="46"/>
      <c r="J339" s="46"/>
      <c r="K339" s="46"/>
      <c r="L339" s="46"/>
      <c r="M339" s="46"/>
      <c r="N339" s="46"/>
      <c r="O339" s="46"/>
      <c r="P339" s="46"/>
      <c r="Q339" s="46"/>
    </row>
    <row r="340" spans="8:17" ht="15">
      <c r="H340" s="46"/>
      <c r="I340" s="46"/>
      <c r="J340" s="46"/>
      <c r="K340" s="46"/>
      <c r="L340" s="46"/>
      <c r="M340" s="46"/>
      <c r="N340" s="46"/>
      <c r="O340" s="46"/>
      <c r="P340" s="46"/>
      <c r="Q340" s="46"/>
    </row>
    <row r="341" spans="8:17" ht="15">
      <c r="H341" s="46"/>
      <c r="I341" s="46"/>
      <c r="J341" s="46"/>
      <c r="K341" s="46"/>
      <c r="L341" s="46"/>
      <c r="M341" s="46"/>
      <c r="N341" s="46"/>
      <c r="O341" s="46"/>
      <c r="P341" s="46"/>
      <c r="Q341" s="46"/>
    </row>
    <row r="342" spans="8:17" ht="15">
      <c r="H342" s="46"/>
      <c r="I342" s="46"/>
      <c r="J342" s="46"/>
      <c r="K342" s="46"/>
      <c r="L342" s="46"/>
      <c r="M342" s="46"/>
      <c r="N342" s="46"/>
      <c r="O342" s="46"/>
      <c r="P342" s="46"/>
      <c r="Q342" s="46"/>
    </row>
    <row r="343" spans="8:17" ht="15">
      <c r="H343" s="46"/>
      <c r="I343" s="46"/>
      <c r="J343" s="46"/>
      <c r="K343" s="46"/>
      <c r="L343" s="46"/>
      <c r="M343" s="46"/>
      <c r="N343" s="46"/>
      <c r="O343" s="46"/>
      <c r="P343" s="46"/>
      <c r="Q343" s="46"/>
    </row>
    <row r="344" spans="8:17" ht="15">
      <c r="H344" s="46"/>
      <c r="I344" s="46"/>
      <c r="J344" s="46"/>
      <c r="K344" s="46"/>
      <c r="L344" s="46"/>
      <c r="M344" s="46"/>
      <c r="N344" s="46"/>
      <c r="O344" s="46"/>
      <c r="P344" s="46"/>
      <c r="Q344" s="46"/>
    </row>
    <row r="345" spans="8:17" ht="15">
      <c r="H345" s="46"/>
      <c r="I345" s="46"/>
      <c r="J345" s="46"/>
      <c r="K345" s="46"/>
      <c r="L345" s="46"/>
      <c r="M345" s="46"/>
      <c r="N345" s="46"/>
      <c r="O345" s="46"/>
      <c r="P345" s="46"/>
      <c r="Q345" s="46"/>
    </row>
    <row r="346" spans="8:17" ht="15">
      <c r="H346" s="46"/>
      <c r="I346" s="46"/>
      <c r="J346" s="46"/>
      <c r="K346" s="46"/>
      <c r="L346" s="46"/>
      <c r="M346" s="46"/>
      <c r="N346" s="46"/>
      <c r="O346" s="46"/>
      <c r="P346" s="46"/>
      <c r="Q346" s="46"/>
    </row>
    <row r="347" spans="8:17" ht="15">
      <c r="H347" s="46"/>
      <c r="I347" s="46"/>
      <c r="J347" s="46"/>
      <c r="K347" s="46"/>
      <c r="L347" s="46"/>
      <c r="M347" s="46"/>
      <c r="N347" s="46"/>
      <c r="O347" s="46"/>
      <c r="P347" s="46"/>
      <c r="Q347" s="46"/>
    </row>
    <row r="348" spans="8:17" ht="15">
      <c r="H348" s="46"/>
      <c r="I348" s="46"/>
      <c r="J348" s="46"/>
      <c r="K348" s="46"/>
      <c r="L348" s="46"/>
      <c r="M348" s="46"/>
      <c r="N348" s="46"/>
      <c r="O348" s="46"/>
      <c r="P348" s="46"/>
      <c r="Q348" s="46"/>
    </row>
    <row r="349" spans="8:17" ht="15">
      <c r="H349" s="46"/>
      <c r="I349" s="46"/>
      <c r="J349" s="46"/>
      <c r="K349" s="46"/>
      <c r="L349" s="46"/>
      <c r="M349" s="46"/>
      <c r="N349" s="46"/>
      <c r="O349" s="46"/>
      <c r="P349" s="46"/>
      <c r="Q349" s="46"/>
    </row>
    <row r="350" spans="8:17" ht="15">
      <c r="H350" s="46"/>
      <c r="I350" s="46"/>
      <c r="J350" s="46"/>
      <c r="K350" s="46"/>
      <c r="L350" s="46"/>
      <c r="M350" s="46"/>
      <c r="N350" s="46"/>
      <c r="O350" s="46"/>
      <c r="P350" s="46"/>
      <c r="Q350" s="46"/>
    </row>
    <row r="351" spans="8:17" ht="15">
      <c r="H351" s="46"/>
      <c r="I351" s="46"/>
      <c r="J351" s="46"/>
      <c r="K351" s="46"/>
      <c r="L351" s="46"/>
      <c r="M351" s="46"/>
      <c r="N351" s="46"/>
      <c r="O351" s="46"/>
      <c r="P351" s="46"/>
      <c r="Q351" s="46"/>
    </row>
    <row r="352" spans="8:17" ht="15">
      <c r="H352" s="46"/>
      <c r="I352" s="46"/>
      <c r="J352" s="46"/>
      <c r="K352" s="46"/>
      <c r="L352" s="46"/>
      <c r="M352" s="46"/>
      <c r="N352" s="46"/>
      <c r="O352" s="46"/>
      <c r="P352" s="46"/>
      <c r="Q352" s="46"/>
    </row>
    <row r="353" spans="8:17" ht="15">
      <c r="H353" s="46"/>
      <c r="I353" s="46"/>
      <c r="J353" s="46"/>
      <c r="K353" s="46"/>
      <c r="L353" s="46"/>
      <c r="M353" s="46"/>
      <c r="N353" s="46"/>
      <c r="O353" s="46"/>
      <c r="P353" s="46"/>
      <c r="Q353" s="46"/>
    </row>
    <row r="354" spans="8:17" ht="15">
      <c r="H354" s="46"/>
      <c r="I354" s="46"/>
      <c r="J354" s="46"/>
      <c r="K354" s="46"/>
      <c r="L354" s="46"/>
      <c r="M354" s="46"/>
      <c r="N354" s="46"/>
      <c r="O354" s="46"/>
      <c r="P354" s="46"/>
      <c r="Q354" s="46"/>
    </row>
    <row r="355" spans="8:17" ht="15">
      <c r="H355" s="46"/>
      <c r="I355" s="46"/>
      <c r="J355" s="46"/>
      <c r="K355" s="46"/>
      <c r="L355" s="46"/>
      <c r="M355" s="46"/>
      <c r="N355" s="46"/>
      <c r="O355" s="46"/>
      <c r="P355" s="46"/>
      <c r="Q355" s="46"/>
    </row>
    <row r="356" spans="8:17" ht="15">
      <c r="H356" s="46"/>
      <c r="I356" s="46"/>
      <c r="J356" s="46"/>
      <c r="K356" s="46"/>
      <c r="L356" s="46"/>
      <c r="M356" s="46"/>
      <c r="N356" s="46"/>
      <c r="O356" s="46"/>
      <c r="P356" s="46"/>
      <c r="Q356" s="46"/>
    </row>
    <row r="357" spans="8:17" ht="15">
      <c r="H357" s="46"/>
      <c r="I357" s="46"/>
      <c r="J357" s="46"/>
      <c r="K357" s="46"/>
      <c r="L357" s="46"/>
      <c r="M357" s="46"/>
      <c r="N357" s="46"/>
      <c r="O357" s="46"/>
      <c r="P357" s="46"/>
      <c r="Q357" s="46"/>
    </row>
    <row r="358" spans="8:17" ht="15">
      <c r="H358" s="46"/>
      <c r="I358" s="46"/>
      <c r="J358" s="46"/>
      <c r="K358" s="46"/>
      <c r="L358" s="46"/>
      <c r="M358" s="46"/>
      <c r="N358" s="46"/>
      <c r="O358" s="46"/>
      <c r="P358" s="46"/>
      <c r="Q358" s="46"/>
    </row>
    <row r="359" spans="8:17" ht="15">
      <c r="H359" s="46"/>
      <c r="I359" s="46"/>
      <c r="J359" s="46"/>
      <c r="K359" s="46"/>
      <c r="L359" s="46"/>
      <c r="M359" s="46"/>
      <c r="N359" s="46"/>
      <c r="O359" s="46"/>
      <c r="P359" s="46"/>
      <c r="Q359" s="46"/>
    </row>
    <row r="360" spans="8:17" ht="15">
      <c r="H360" s="46"/>
      <c r="I360" s="46"/>
      <c r="J360" s="46"/>
      <c r="K360" s="46"/>
      <c r="L360" s="46"/>
      <c r="M360" s="46"/>
      <c r="N360" s="46"/>
      <c r="O360" s="46"/>
      <c r="P360" s="46"/>
      <c r="Q360" s="46"/>
    </row>
    <row r="361" spans="8:17" ht="15">
      <c r="H361" s="46"/>
      <c r="I361" s="46"/>
      <c r="J361" s="46"/>
      <c r="K361" s="46"/>
      <c r="L361" s="46"/>
      <c r="M361" s="46"/>
      <c r="N361" s="46"/>
      <c r="O361" s="46"/>
      <c r="P361" s="46"/>
      <c r="Q361" s="46"/>
    </row>
    <row r="362" spans="8:17" ht="15">
      <c r="H362" s="46"/>
      <c r="I362" s="46"/>
      <c r="J362" s="46"/>
      <c r="K362" s="46"/>
      <c r="L362" s="46"/>
      <c r="M362" s="46"/>
      <c r="N362" s="46"/>
      <c r="O362" s="46"/>
      <c r="P362" s="46"/>
      <c r="Q362" s="46"/>
    </row>
    <row r="363" spans="8:17" ht="15">
      <c r="H363" s="46"/>
      <c r="I363" s="46"/>
      <c r="J363" s="46"/>
      <c r="K363" s="46"/>
      <c r="L363" s="46"/>
      <c r="M363" s="46"/>
      <c r="N363" s="46"/>
      <c r="O363" s="46"/>
      <c r="P363" s="46"/>
      <c r="Q363" s="46"/>
    </row>
    <row r="364" spans="8:17" ht="15">
      <c r="H364" s="46"/>
      <c r="I364" s="46"/>
      <c r="J364" s="46"/>
      <c r="K364" s="46"/>
      <c r="L364" s="46"/>
      <c r="M364" s="46"/>
      <c r="N364" s="46"/>
      <c r="O364" s="46"/>
      <c r="P364" s="46"/>
      <c r="Q364" s="46"/>
    </row>
    <row r="365" spans="8:17" ht="15">
      <c r="H365" s="46"/>
      <c r="I365" s="46"/>
      <c r="J365" s="46"/>
      <c r="K365" s="46"/>
      <c r="L365" s="46"/>
      <c r="M365" s="46"/>
      <c r="N365" s="46"/>
      <c r="O365" s="46"/>
      <c r="P365" s="46"/>
      <c r="Q365" s="46"/>
    </row>
    <row r="366" spans="8:17" ht="15">
      <c r="H366" s="46"/>
      <c r="I366" s="46"/>
      <c r="J366" s="46"/>
      <c r="K366" s="46"/>
      <c r="L366" s="46"/>
      <c r="M366" s="46"/>
      <c r="N366" s="46"/>
      <c r="O366" s="46"/>
      <c r="P366" s="46"/>
      <c r="Q366" s="46"/>
    </row>
    <row r="367" spans="8:17" ht="15">
      <c r="H367" s="46"/>
      <c r="I367" s="46"/>
      <c r="J367" s="46"/>
      <c r="K367" s="46"/>
      <c r="L367" s="46"/>
      <c r="M367" s="46"/>
      <c r="N367" s="46"/>
      <c r="O367" s="46"/>
      <c r="P367" s="46"/>
      <c r="Q367" s="46"/>
    </row>
    <row r="368" spans="8:17" ht="15">
      <c r="H368" s="46"/>
      <c r="I368" s="46"/>
      <c r="J368" s="46"/>
      <c r="K368" s="46"/>
      <c r="L368" s="46"/>
      <c r="M368" s="46"/>
      <c r="N368" s="46"/>
      <c r="O368" s="46"/>
      <c r="P368" s="46"/>
      <c r="Q368" s="46"/>
    </row>
    <row r="369" spans="8:17" ht="15">
      <c r="H369" s="46"/>
      <c r="I369" s="46"/>
      <c r="J369" s="46"/>
      <c r="K369" s="46"/>
      <c r="L369" s="46"/>
      <c r="M369" s="46"/>
      <c r="N369" s="46"/>
      <c r="O369" s="46"/>
      <c r="P369" s="46"/>
      <c r="Q369" s="46"/>
    </row>
    <row r="370" spans="8:17" ht="15">
      <c r="H370" s="46"/>
      <c r="I370" s="46"/>
      <c r="J370" s="46"/>
      <c r="K370" s="46"/>
      <c r="L370" s="46"/>
      <c r="M370" s="46"/>
      <c r="N370" s="46"/>
      <c r="O370" s="46"/>
      <c r="P370" s="46"/>
      <c r="Q370" s="46"/>
    </row>
    <row r="371" spans="8:17" ht="15">
      <c r="H371" s="46"/>
      <c r="I371" s="46"/>
      <c r="J371" s="46"/>
      <c r="K371" s="46"/>
      <c r="L371" s="46"/>
      <c r="M371" s="46"/>
      <c r="N371" s="46"/>
      <c r="O371" s="46"/>
      <c r="P371" s="46"/>
      <c r="Q371" s="46"/>
    </row>
    <row r="372" spans="8:17" ht="15">
      <c r="H372" s="46"/>
      <c r="I372" s="46"/>
      <c r="J372" s="46"/>
      <c r="K372" s="46"/>
      <c r="L372" s="46"/>
      <c r="M372" s="46"/>
      <c r="N372" s="46"/>
      <c r="O372" s="46"/>
      <c r="P372" s="46"/>
      <c r="Q372" s="46"/>
    </row>
    <row r="373" spans="8:17" ht="15">
      <c r="H373" s="46"/>
      <c r="I373" s="46"/>
      <c r="J373" s="46"/>
      <c r="K373" s="46"/>
      <c r="L373" s="46"/>
      <c r="M373" s="46"/>
      <c r="N373" s="46"/>
      <c r="O373" s="46"/>
      <c r="P373" s="46"/>
      <c r="Q373" s="46"/>
    </row>
    <row r="374" spans="8:17" ht="15">
      <c r="H374" s="46"/>
      <c r="I374" s="46"/>
      <c r="J374" s="46"/>
      <c r="K374" s="46"/>
      <c r="L374" s="46"/>
      <c r="M374" s="46"/>
      <c r="N374" s="46"/>
      <c r="O374" s="46"/>
      <c r="P374" s="46"/>
      <c r="Q374" s="46"/>
    </row>
    <row r="375" spans="8:17" ht="15">
      <c r="H375" s="46"/>
      <c r="I375" s="46"/>
      <c r="J375" s="46"/>
      <c r="K375" s="46"/>
      <c r="L375" s="46"/>
      <c r="M375" s="46"/>
      <c r="N375" s="46"/>
      <c r="O375" s="46"/>
      <c r="P375" s="46"/>
      <c r="Q375" s="46"/>
    </row>
    <row r="376" spans="8:17" ht="15">
      <c r="H376" s="46"/>
      <c r="I376" s="46"/>
      <c r="J376" s="46"/>
      <c r="K376" s="46"/>
      <c r="L376" s="46"/>
      <c r="M376" s="46"/>
      <c r="N376" s="46"/>
      <c r="O376" s="46"/>
      <c r="P376" s="46"/>
      <c r="Q376" s="46"/>
    </row>
    <row r="377" spans="8:17" ht="15">
      <c r="H377" s="46"/>
      <c r="I377" s="46"/>
      <c r="J377" s="46"/>
      <c r="K377" s="46"/>
      <c r="L377" s="46"/>
      <c r="M377" s="46"/>
      <c r="N377" s="46"/>
      <c r="O377" s="46"/>
      <c r="P377" s="46"/>
      <c r="Q377" s="46"/>
    </row>
    <row r="378" spans="8:17" ht="15">
      <c r="H378" s="46"/>
      <c r="I378" s="46"/>
      <c r="J378" s="46"/>
      <c r="K378" s="46"/>
      <c r="L378" s="46"/>
      <c r="M378" s="46"/>
      <c r="N378" s="46"/>
      <c r="O378" s="46"/>
      <c r="P378" s="46"/>
      <c r="Q378" s="46"/>
    </row>
    <row r="379" spans="8:17" ht="15">
      <c r="H379" s="46"/>
      <c r="I379" s="46"/>
      <c r="J379" s="46"/>
      <c r="K379" s="46"/>
      <c r="L379" s="46"/>
      <c r="M379" s="46"/>
      <c r="N379" s="46"/>
      <c r="O379" s="46"/>
      <c r="P379" s="46"/>
      <c r="Q379" s="46"/>
    </row>
    <row r="380" spans="8:17" ht="15">
      <c r="H380" s="46"/>
      <c r="I380" s="46"/>
      <c r="J380" s="46"/>
      <c r="K380" s="46"/>
      <c r="L380" s="46"/>
      <c r="M380" s="46"/>
      <c r="N380" s="46"/>
      <c r="O380" s="46"/>
      <c r="P380" s="46"/>
      <c r="Q380" s="46"/>
    </row>
    <row r="381" spans="8:17" ht="15">
      <c r="H381" s="46"/>
      <c r="I381" s="46"/>
      <c r="J381" s="46"/>
      <c r="K381" s="46"/>
      <c r="L381" s="46"/>
      <c r="M381" s="46"/>
      <c r="N381" s="46"/>
      <c r="O381" s="46"/>
      <c r="P381" s="46"/>
      <c r="Q381" s="46"/>
    </row>
    <row r="382" spans="8:17" ht="15">
      <c r="H382" s="46"/>
      <c r="I382" s="46"/>
      <c r="J382" s="46"/>
      <c r="K382" s="46"/>
      <c r="L382" s="46"/>
      <c r="M382" s="46"/>
      <c r="N382" s="46"/>
      <c r="O382" s="46"/>
      <c r="P382" s="46"/>
      <c r="Q382" s="46"/>
    </row>
    <row r="383" spans="8:17" ht="15">
      <c r="H383" s="46"/>
      <c r="I383" s="46"/>
      <c r="J383" s="46"/>
      <c r="K383" s="46"/>
      <c r="L383" s="46"/>
      <c r="M383" s="46"/>
      <c r="N383" s="46"/>
      <c r="O383" s="46"/>
      <c r="P383" s="46"/>
      <c r="Q383" s="46"/>
    </row>
    <row r="384" spans="8:17" ht="15">
      <c r="H384" s="46"/>
      <c r="I384" s="46"/>
      <c r="J384" s="46"/>
      <c r="K384" s="46"/>
      <c r="L384" s="46"/>
      <c r="M384" s="46"/>
      <c r="N384" s="46"/>
      <c r="O384" s="46"/>
      <c r="P384" s="46"/>
      <c r="Q384" s="46"/>
    </row>
    <row r="385" spans="8:17" ht="15">
      <c r="H385" s="46"/>
      <c r="I385" s="46"/>
      <c r="J385" s="46"/>
      <c r="K385" s="46"/>
      <c r="L385" s="46"/>
      <c r="M385" s="46"/>
      <c r="N385" s="46"/>
      <c r="O385" s="46"/>
      <c r="P385" s="46"/>
      <c r="Q385" s="46"/>
    </row>
    <row r="386" spans="8:17" ht="15">
      <c r="H386" s="46"/>
      <c r="I386" s="46"/>
      <c r="J386" s="46"/>
      <c r="K386" s="46"/>
      <c r="L386" s="46"/>
      <c r="M386" s="46"/>
      <c r="N386" s="46"/>
      <c r="O386" s="46"/>
      <c r="P386" s="46"/>
      <c r="Q386" s="46"/>
    </row>
    <row r="387" spans="8:17" ht="15">
      <c r="H387" s="46"/>
      <c r="I387" s="46"/>
      <c r="J387" s="46"/>
      <c r="K387" s="46"/>
      <c r="L387" s="46"/>
      <c r="M387" s="46"/>
      <c r="N387" s="46"/>
      <c r="O387" s="46"/>
      <c r="P387" s="46"/>
      <c r="Q387" s="46"/>
    </row>
    <row r="388" spans="8:17" ht="15">
      <c r="H388" s="46"/>
      <c r="I388" s="46"/>
      <c r="J388" s="46"/>
      <c r="K388" s="46"/>
      <c r="L388" s="46"/>
      <c r="M388" s="46"/>
      <c r="N388" s="46"/>
      <c r="O388" s="46"/>
      <c r="P388" s="46"/>
      <c r="Q388" s="46"/>
    </row>
    <row r="389" spans="8:17" ht="15">
      <c r="H389" s="46"/>
      <c r="I389" s="46"/>
      <c r="J389" s="46"/>
      <c r="K389" s="46"/>
      <c r="L389" s="46"/>
      <c r="M389" s="46"/>
      <c r="N389" s="46"/>
      <c r="O389" s="46"/>
      <c r="P389" s="46"/>
      <c r="Q389" s="46"/>
    </row>
    <row r="390" spans="8:17" ht="15">
      <c r="H390" s="46"/>
      <c r="I390" s="46"/>
      <c r="J390" s="46"/>
      <c r="K390" s="46"/>
      <c r="L390" s="46"/>
      <c r="M390" s="46"/>
      <c r="N390" s="46"/>
      <c r="O390" s="46"/>
      <c r="P390" s="46"/>
      <c r="Q390" s="46"/>
    </row>
    <row r="391" spans="8:17" ht="15">
      <c r="H391" s="46"/>
      <c r="I391" s="46"/>
      <c r="J391" s="46"/>
      <c r="K391" s="46"/>
      <c r="L391" s="46"/>
      <c r="M391" s="46"/>
      <c r="N391" s="46"/>
      <c r="O391" s="46"/>
      <c r="P391" s="46"/>
      <c r="Q391" s="46"/>
    </row>
    <row r="392" spans="8:17" ht="15">
      <c r="H392" s="46"/>
      <c r="I392" s="46"/>
      <c r="J392" s="46"/>
      <c r="K392" s="46"/>
      <c r="L392" s="46"/>
      <c r="M392" s="46"/>
      <c r="N392" s="46"/>
      <c r="O392" s="46"/>
      <c r="P392" s="46"/>
      <c r="Q392" s="46"/>
    </row>
    <row r="393" spans="8:17" ht="15">
      <c r="H393" s="46"/>
      <c r="I393" s="46"/>
      <c r="J393" s="46"/>
      <c r="K393" s="46"/>
      <c r="L393" s="46"/>
      <c r="M393" s="46"/>
      <c r="N393" s="46"/>
      <c r="O393" s="46"/>
      <c r="P393" s="46"/>
      <c r="Q393" s="46"/>
    </row>
    <row r="394" spans="8:17" ht="15">
      <c r="H394" s="46"/>
      <c r="I394" s="46"/>
      <c r="J394" s="46"/>
      <c r="K394" s="46"/>
      <c r="L394" s="46"/>
      <c r="M394" s="46"/>
      <c r="N394" s="46"/>
      <c r="O394" s="46"/>
      <c r="P394" s="46"/>
      <c r="Q394" s="46"/>
    </row>
    <row r="395" spans="8:17" ht="15">
      <c r="H395" s="46"/>
      <c r="I395" s="46"/>
      <c r="J395" s="46"/>
      <c r="K395" s="46"/>
      <c r="L395" s="46"/>
      <c r="M395" s="46"/>
      <c r="N395" s="46"/>
      <c r="O395" s="46"/>
      <c r="P395" s="46"/>
      <c r="Q395" s="46"/>
    </row>
    <row r="396" spans="8:17" ht="15">
      <c r="H396" s="46"/>
      <c r="I396" s="46"/>
      <c r="J396" s="46"/>
      <c r="K396" s="46"/>
      <c r="L396" s="46"/>
      <c r="M396" s="46"/>
      <c r="N396" s="46"/>
      <c r="O396" s="46"/>
      <c r="P396" s="46"/>
      <c r="Q396" s="46"/>
    </row>
    <row r="397" spans="8:17" ht="15">
      <c r="H397" s="46"/>
      <c r="I397" s="46"/>
      <c r="J397" s="46"/>
      <c r="K397" s="46"/>
      <c r="L397" s="46"/>
      <c r="M397" s="46"/>
      <c r="N397" s="46"/>
      <c r="O397" s="46"/>
      <c r="P397" s="46"/>
      <c r="Q397" s="46"/>
    </row>
    <row r="398" spans="8:17" ht="15">
      <c r="H398" s="46"/>
      <c r="I398" s="46"/>
      <c r="J398" s="46"/>
      <c r="K398" s="46"/>
      <c r="L398" s="46"/>
      <c r="M398" s="46"/>
      <c r="N398" s="46"/>
      <c r="O398" s="46"/>
      <c r="P398" s="46"/>
      <c r="Q398" s="46"/>
    </row>
    <row r="399" spans="8:17" ht="15">
      <c r="H399" s="46"/>
      <c r="I399" s="46"/>
      <c r="J399" s="46"/>
      <c r="K399" s="46"/>
      <c r="L399" s="46"/>
      <c r="M399" s="46"/>
      <c r="N399" s="46"/>
      <c r="O399" s="46"/>
      <c r="P399" s="46"/>
      <c r="Q399" s="46"/>
    </row>
    <row r="400" spans="8:17" ht="15">
      <c r="H400" s="46"/>
      <c r="I400" s="46"/>
      <c r="J400" s="46"/>
      <c r="K400" s="46"/>
      <c r="L400" s="46"/>
      <c r="M400" s="46"/>
      <c r="N400" s="46"/>
      <c r="O400" s="46"/>
      <c r="P400" s="46"/>
      <c r="Q400" s="46"/>
    </row>
    <row r="401" spans="8:17" ht="15">
      <c r="H401" s="46"/>
      <c r="I401" s="46"/>
      <c r="J401" s="46"/>
      <c r="K401" s="46"/>
      <c r="L401" s="46"/>
      <c r="M401" s="46"/>
      <c r="N401" s="46"/>
      <c r="O401" s="46"/>
      <c r="P401" s="46"/>
      <c r="Q401" s="46"/>
    </row>
    <row r="402" spans="8:17" ht="15">
      <c r="H402" s="46"/>
      <c r="I402" s="46"/>
      <c r="J402" s="46"/>
      <c r="K402" s="46"/>
      <c r="L402" s="46"/>
      <c r="M402" s="46"/>
      <c r="N402" s="46"/>
      <c r="O402" s="46"/>
      <c r="P402" s="46"/>
      <c r="Q402" s="46"/>
    </row>
    <row r="403" spans="8:17" ht="15">
      <c r="H403" s="46"/>
      <c r="I403" s="46"/>
      <c r="J403" s="46"/>
      <c r="K403" s="46"/>
      <c r="L403" s="46"/>
      <c r="M403" s="46"/>
      <c r="N403" s="46"/>
      <c r="O403" s="46"/>
      <c r="P403" s="46"/>
      <c r="Q403" s="46"/>
    </row>
    <row r="404" spans="8:17" ht="15">
      <c r="H404" s="46"/>
      <c r="I404" s="46"/>
      <c r="J404" s="46"/>
      <c r="K404" s="46"/>
      <c r="L404" s="46"/>
      <c r="M404" s="46"/>
      <c r="N404" s="46"/>
      <c r="O404" s="46"/>
      <c r="P404" s="46"/>
      <c r="Q404" s="46"/>
    </row>
    <row r="405" spans="8:17" ht="15">
      <c r="H405" s="46"/>
      <c r="I405" s="46"/>
      <c r="J405" s="46"/>
      <c r="K405" s="46"/>
      <c r="L405" s="46"/>
      <c r="M405" s="46"/>
      <c r="N405" s="46"/>
      <c r="O405" s="46"/>
      <c r="P405" s="46"/>
      <c r="Q405" s="46"/>
    </row>
    <row r="406" spans="8:17" ht="15">
      <c r="H406" s="46"/>
      <c r="I406" s="46"/>
      <c r="J406" s="46"/>
      <c r="K406" s="46"/>
      <c r="L406" s="46"/>
      <c r="M406" s="46"/>
      <c r="N406" s="46"/>
      <c r="O406" s="46"/>
      <c r="P406" s="46"/>
      <c r="Q406" s="46"/>
    </row>
    <row r="407" spans="8:17" ht="15">
      <c r="H407" s="46"/>
      <c r="I407" s="46"/>
      <c r="J407" s="46"/>
      <c r="K407" s="46"/>
      <c r="L407" s="46"/>
      <c r="M407" s="46"/>
      <c r="N407" s="46"/>
      <c r="O407" s="46"/>
      <c r="P407" s="46"/>
      <c r="Q407" s="46"/>
    </row>
    <row r="408" spans="8:17" ht="15">
      <c r="H408" s="46"/>
      <c r="I408" s="46"/>
      <c r="J408" s="46"/>
      <c r="K408" s="46"/>
      <c r="L408" s="46"/>
      <c r="M408" s="46"/>
      <c r="N408" s="46"/>
      <c r="O408" s="46"/>
      <c r="P408" s="46"/>
      <c r="Q408" s="46"/>
    </row>
    <row r="409" spans="8:17" ht="15">
      <c r="H409" s="46"/>
      <c r="I409" s="46"/>
      <c r="J409" s="46"/>
      <c r="K409" s="46"/>
      <c r="L409" s="46"/>
      <c r="M409" s="46"/>
      <c r="N409" s="46"/>
      <c r="O409" s="46"/>
      <c r="P409" s="46"/>
      <c r="Q409" s="46"/>
    </row>
    <row r="410" spans="8:17" ht="15">
      <c r="H410" s="46"/>
      <c r="I410" s="46"/>
      <c r="J410" s="46"/>
      <c r="K410" s="46"/>
      <c r="L410" s="46"/>
      <c r="M410" s="46"/>
      <c r="N410" s="46"/>
      <c r="O410" s="46"/>
      <c r="P410" s="46"/>
      <c r="Q410" s="46"/>
    </row>
    <row r="411" spans="8:17" ht="15">
      <c r="H411" s="46"/>
      <c r="I411" s="46"/>
      <c r="J411" s="46"/>
      <c r="K411" s="46"/>
      <c r="L411" s="46"/>
      <c r="M411" s="46"/>
      <c r="N411" s="46"/>
      <c r="O411" s="46"/>
      <c r="P411" s="46"/>
      <c r="Q411" s="46"/>
    </row>
    <row r="412" spans="8:17" ht="15">
      <c r="H412" s="46"/>
      <c r="I412" s="46"/>
      <c r="J412" s="46"/>
      <c r="K412" s="46"/>
      <c r="L412" s="46"/>
      <c r="M412" s="46"/>
      <c r="N412" s="46"/>
      <c r="O412" s="46"/>
      <c r="P412" s="46"/>
      <c r="Q412" s="46"/>
    </row>
    <row r="413" spans="8:17" ht="15">
      <c r="H413" s="46"/>
      <c r="I413" s="46"/>
      <c r="J413" s="46"/>
      <c r="K413" s="46"/>
      <c r="L413" s="46"/>
      <c r="M413" s="46"/>
      <c r="N413" s="46"/>
      <c r="O413" s="46"/>
      <c r="P413" s="46"/>
      <c r="Q413" s="46"/>
    </row>
    <row r="414" spans="8:17" ht="15">
      <c r="H414" s="46"/>
      <c r="I414" s="46"/>
      <c r="J414" s="46"/>
      <c r="K414" s="46"/>
      <c r="L414" s="46"/>
      <c r="M414" s="46"/>
      <c r="N414" s="46"/>
      <c r="O414" s="46"/>
      <c r="P414" s="46"/>
      <c r="Q414" s="46"/>
    </row>
    <row r="415" spans="8:17" ht="15">
      <c r="H415" s="46"/>
      <c r="I415" s="46"/>
      <c r="J415" s="46"/>
      <c r="K415" s="46"/>
      <c r="L415" s="46"/>
      <c r="M415" s="46"/>
      <c r="N415" s="46"/>
      <c r="O415" s="46"/>
      <c r="P415" s="46"/>
      <c r="Q415" s="46"/>
    </row>
    <row r="416" spans="8:17" ht="15">
      <c r="H416" s="46"/>
      <c r="I416" s="46"/>
      <c r="J416" s="46"/>
      <c r="K416" s="46"/>
      <c r="L416" s="46"/>
      <c r="M416" s="46"/>
      <c r="N416" s="46"/>
      <c r="O416" s="46"/>
      <c r="P416" s="46"/>
      <c r="Q416" s="46"/>
    </row>
    <row r="417" spans="8:17" ht="15">
      <c r="H417" s="46"/>
      <c r="I417" s="46"/>
      <c r="J417" s="46"/>
      <c r="K417" s="46"/>
      <c r="L417" s="46"/>
      <c r="M417" s="46"/>
      <c r="N417" s="46"/>
      <c r="O417" s="46"/>
      <c r="P417" s="46"/>
      <c r="Q417" s="46"/>
    </row>
    <row r="418" spans="8:17" ht="15">
      <c r="H418" s="46"/>
      <c r="I418" s="46"/>
      <c r="J418" s="46"/>
      <c r="K418" s="46"/>
      <c r="L418" s="46"/>
      <c r="M418" s="46"/>
      <c r="N418" s="46"/>
      <c r="O418" s="46"/>
      <c r="P418" s="46"/>
      <c r="Q418" s="46"/>
    </row>
    <row r="419" spans="8:17" ht="15">
      <c r="H419" s="46"/>
      <c r="I419" s="46"/>
      <c r="J419" s="46"/>
      <c r="K419" s="46"/>
      <c r="L419" s="46"/>
      <c r="M419" s="46"/>
      <c r="N419" s="46"/>
      <c r="O419" s="46"/>
      <c r="P419" s="46"/>
      <c r="Q419" s="46"/>
    </row>
    <row r="420" spans="8:17" ht="15">
      <c r="H420" s="46"/>
      <c r="I420" s="46"/>
      <c r="J420" s="46"/>
      <c r="K420" s="46"/>
      <c r="L420" s="46"/>
      <c r="M420" s="46"/>
      <c r="N420" s="46"/>
      <c r="O420" s="46"/>
      <c r="P420" s="46"/>
      <c r="Q420" s="46"/>
    </row>
    <row r="421" spans="8:17" ht="15">
      <c r="H421" s="46"/>
      <c r="I421" s="46"/>
      <c r="J421" s="46"/>
      <c r="K421" s="46"/>
      <c r="L421" s="46"/>
      <c r="M421" s="46"/>
      <c r="N421" s="46"/>
      <c r="O421" s="46"/>
      <c r="P421" s="46"/>
      <c r="Q421" s="46"/>
    </row>
    <row r="422" spans="8:17" ht="15">
      <c r="H422" s="46"/>
      <c r="I422" s="46"/>
      <c r="J422" s="46"/>
      <c r="K422" s="46"/>
      <c r="L422" s="46"/>
      <c r="M422" s="46"/>
      <c r="N422" s="46"/>
      <c r="O422" s="46"/>
      <c r="P422" s="46"/>
      <c r="Q422" s="46"/>
    </row>
    <row r="423" spans="8:17" ht="15">
      <c r="H423" s="46"/>
      <c r="I423" s="46"/>
      <c r="J423" s="46"/>
      <c r="K423" s="46"/>
      <c r="L423" s="46"/>
      <c r="M423" s="46"/>
      <c r="N423" s="46"/>
      <c r="O423" s="46"/>
      <c r="P423" s="46"/>
      <c r="Q423" s="46"/>
    </row>
    <row r="424" spans="8:17" ht="15">
      <c r="H424" s="46"/>
      <c r="I424" s="46"/>
      <c r="J424" s="46"/>
      <c r="K424" s="46"/>
      <c r="L424" s="46"/>
      <c r="M424" s="46"/>
      <c r="N424" s="46"/>
      <c r="O424" s="46"/>
      <c r="P424" s="46"/>
      <c r="Q424" s="46"/>
    </row>
    <row r="425" spans="8:17" ht="15">
      <c r="H425" s="46"/>
      <c r="I425" s="46"/>
      <c r="J425" s="46"/>
      <c r="K425" s="46"/>
      <c r="L425" s="46"/>
      <c r="M425" s="46"/>
      <c r="N425" s="46"/>
      <c r="O425" s="46"/>
      <c r="P425" s="46"/>
      <c r="Q425" s="46"/>
    </row>
    <row r="426" spans="8:17" ht="15">
      <c r="H426" s="46"/>
      <c r="I426" s="46"/>
      <c r="J426" s="46"/>
      <c r="K426" s="46"/>
      <c r="L426" s="46"/>
      <c r="M426" s="46"/>
      <c r="N426" s="46"/>
      <c r="O426" s="46"/>
      <c r="P426" s="46"/>
      <c r="Q426" s="46"/>
    </row>
    <row r="427" spans="8:17" ht="15">
      <c r="H427" s="46"/>
      <c r="I427" s="46"/>
      <c r="J427" s="46"/>
      <c r="K427" s="46"/>
      <c r="L427" s="46"/>
      <c r="M427" s="46"/>
      <c r="N427" s="46"/>
      <c r="O427" s="46"/>
      <c r="P427" s="46"/>
      <c r="Q427" s="46"/>
    </row>
    <row r="428" spans="8:17" ht="15">
      <c r="H428" s="46"/>
      <c r="I428" s="46"/>
      <c r="J428" s="46"/>
      <c r="K428" s="46"/>
      <c r="L428" s="46"/>
      <c r="M428" s="46"/>
      <c r="N428" s="46"/>
      <c r="O428" s="46"/>
      <c r="P428" s="46"/>
      <c r="Q428" s="46"/>
    </row>
    <row r="429" spans="8:17" ht="15">
      <c r="H429" s="46"/>
      <c r="I429" s="46"/>
      <c r="J429" s="46"/>
      <c r="K429" s="46"/>
      <c r="L429" s="46"/>
      <c r="M429" s="46"/>
      <c r="N429" s="46"/>
      <c r="O429" s="46"/>
      <c r="P429" s="46"/>
      <c r="Q429" s="46"/>
    </row>
    <row r="430" spans="8:17" ht="15">
      <c r="H430" s="46"/>
      <c r="I430" s="46"/>
      <c r="J430" s="46"/>
      <c r="K430" s="46"/>
      <c r="L430" s="46"/>
      <c r="M430" s="46"/>
      <c r="N430" s="46"/>
      <c r="O430" s="46"/>
      <c r="P430" s="46"/>
      <c r="Q430" s="46"/>
    </row>
    <row r="431" spans="8:17" ht="15">
      <c r="H431" s="46"/>
      <c r="I431" s="46"/>
      <c r="J431" s="46"/>
      <c r="K431" s="46"/>
      <c r="L431" s="46"/>
      <c r="M431" s="46"/>
      <c r="N431" s="46"/>
      <c r="O431" s="46"/>
      <c r="P431" s="46"/>
      <c r="Q431" s="46"/>
    </row>
    <row r="432" spans="8:17" ht="15">
      <c r="H432" s="46"/>
      <c r="I432" s="46"/>
      <c r="J432" s="46"/>
      <c r="K432" s="46"/>
      <c r="L432" s="46"/>
      <c r="M432" s="46"/>
      <c r="N432" s="46"/>
      <c r="O432" s="46"/>
      <c r="P432" s="46"/>
      <c r="Q432" s="46"/>
    </row>
    <row r="433" spans="8:17" ht="15">
      <c r="H433" s="46"/>
      <c r="I433" s="46"/>
      <c r="J433" s="46"/>
      <c r="K433" s="46"/>
      <c r="L433" s="46"/>
      <c r="M433" s="46"/>
      <c r="N433" s="46"/>
      <c r="O433" s="46"/>
      <c r="P433" s="46"/>
      <c r="Q433" s="46"/>
    </row>
    <row r="434" spans="8:17" ht="15">
      <c r="H434" s="46"/>
      <c r="I434" s="46"/>
      <c r="J434" s="46"/>
      <c r="K434" s="46"/>
      <c r="L434" s="46"/>
      <c r="M434" s="46"/>
      <c r="N434" s="46"/>
      <c r="O434" s="46"/>
      <c r="P434" s="46"/>
      <c r="Q434" s="46"/>
    </row>
    <row r="435" spans="8:17" ht="15">
      <c r="H435" s="46"/>
      <c r="I435" s="46"/>
      <c r="J435" s="46"/>
      <c r="K435" s="46"/>
      <c r="L435" s="46"/>
      <c r="M435" s="46"/>
      <c r="N435" s="46"/>
      <c r="O435" s="46"/>
      <c r="P435" s="46"/>
      <c r="Q435" s="46"/>
    </row>
    <row r="436" spans="8:17" ht="15">
      <c r="H436" s="46"/>
      <c r="I436" s="46"/>
      <c r="J436" s="46"/>
      <c r="K436" s="46"/>
      <c r="L436" s="46"/>
      <c r="M436" s="46"/>
      <c r="N436" s="46"/>
      <c r="O436" s="46"/>
      <c r="P436" s="46"/>
      <c r="Q436" s="46"/>
    </row>
    <row r="437" spans="8:17" ht="15">
      <c r="H437" s="46"/>
      <c r="I437" s="46"/>
      <c r="J437" s="46"/>
      <c r="K437" s="46"/>
      <c r="L437" s="46"/>
      <c r="M437" s="46"/>
      <c r="N437" s="46"/>
      <c r="O437" s="46"/>
      <c r="P437" s="46"/>
      <c r="Q437" s="46"/>
    </row>
    <row r="438" spans="8:17" ht="15">
      <c r="H438" s="46"/>
      <c r="I438" s="46"/>
      <c r="J438" s="46"/>
      <c r="K438" s="46"/>
      <c r="L438" s="46"/>
      <c r="M438" s="46"/>
      <c r="N438" s="46"/>
      <c r="O438" s="46"/>
      <c r="P438" s="46"/>
      <c r="Q438" s="46"/>
    </row>
    <row r="439" spans="8:17" ht="15">
      <c r="H439" s="46"/>
      <c r="I439" s="46"/>
      <c r="J439" s="46"/>
      <c r="K439" s="46"/>
      <c r="L439" s="46"/>
      <c r="M439" s="46"/>
      <c r="N439" s="46"/>
      <c r="O439" s="46"/>
      <c r="P439" s="46"/>
      <c r="Q439" s="46"/>
    </row>
    <row r="440" spans="8:17" ht="15">
      <c r="H440" s="46"/>
      <c r="I440" s="46"/>
      <c r="J440" s="46"/>
      <c r="K440" s="46"/>
      <c r="L440" s="46"/>
      <c r="M440" s="46"/>
      <c r="N440" s="46"/>
      <c r="O440" s="46"/>
      <c r="P440" s="46"/>
      <c r="Q440" s="46"/>
    </row>
    <row r="441" spans="8:17" ht="15">
      <c r="H441" s="46"/>
      <c r="I441" s="46"/>
      <c r="J441" s="46"/>
      <c r="K441" s="46"/>
      <c r="L441" s="46"/>
      <c r="M441" s="46"/>
      <c r="N441" s="46"/>
      <c r="O441" s="46"/>
      <c r="P441" s="46"/>
      <c r="Q441" s="46"/>
    </row>
    <row r="442" spans="8:17" ht="15">
      <c r="H442" s="46"/>
      <c r="I442" s="46"/>
      <c r="J442" s="46"/>
      <c r="K442" s="46"/>
      <c r="L442" s="46"/>
      <c r="M442" s="46"/>
      <c r="N442" s="46"/>
      <c r="O442" s="46"/>
      <c r="P442" s="46"/>
      <c r="Q442" s="46"/>
    </row>
    <row r="443" spans="8:17" ht="15">
      <c r="H443" s="46"/>
      <c r="I443" s="46"/>
      <c r="J443" s="46"/>
      <c r="K443" s="46"/>
      <c r="L443" s="46"/>
      <c r="M443" s="46"/>
      <c r="N443" s="46"/>
      <c r="O443" s="46"/>
      <c r="P443" s="46"/>
      <c r="Q443" s="46"/>
    </row>
    <row r="444" spans="8:17" ht="15">
      <c r="H444" s="46"/>
      <c r="I444" s="46"/>
      <c r="J444" s="46"/>
      <c r="K444" s="46"/>
      <c r="L444" s="46"/>
      <c r="M444" s="46"/>
      <c r="N444" s="46"/>
      <c r="O444" s="46"/>
      <c r="P444" s="46"/>
      <c r="Q444" s="46"/>
    </row>
    <row r="445" spans="8:17" ht="15">
      <c r="H445" s="46"/>
      <c r="I445" s="46"/>
      <c r="J445" s="46"/>
      <c r="K445" s="46"/>
      <c r="L445" s="46"/>
      <c r="M445" s="46"/>
      <c r="N445" s="46"/>
      <c r="O445" s="46"/>
      <c r="P445" s="46"/>
      <c r="Q445" s="46"/>
    </row>
    <row r="446" spans="8:17" ht="15">
      <c r="H446" s="46"/>
      <c r="I446" s="46"/>
      <c r="J446" s="46"/>
      <c r="K446" s="46"/>
      <c r="L446" s="46"/>
      <c r="M446" s="46"/>
      <c r="N446" s="46"/>
      <c r="O446" s="46"/>
      <c r="P446" s="46"/>
      <c r="Q446" s="46"/>
    </row>
    <row r="447" spans="8:17" ht="15">
      <c r="H447" s="46"/>
      <c r="I447" s="46"/>
      <c r="J447" s="46"/>
      <c r="K447" s="46"/>
      <c r="L447" s="46"/>
      <c r="M447" s="46"/>
      <c r="N447" s="46"/>
      <c r="O447" s="46"/>
      <c r="P447" s="46"/>
      <c r="Q447" s="46"/>
    </row>
    <row r="448" spans="8:17" ht="15">
      <c r="H448" s="46"/>
      <c r="I448" s="46"/>
      <c r="J448" s="46"/>
      <c r="K448" s="46"/>
      <c r="L448" s="46"/>
      <c r="M448" s="46"/>
      <c r="N448" s="46"/>
      <c r="O448" s="46"/>
      <c r="P448" s="46"/>
      <c r="Q448" s="46"/>
    </row>
    <row r="449" spans="8:17" ht="15">
      <c r="H449" s="46"/>
      <c r="I449" s="46"/>
      <c r="J449" s="46"/>
      <c r="K449" s="46"/>
      <c r="L449" s="46"/>
      <c r="M449" s="46"/>
      <c r="N449" s="46"/>
      <c r="O449" s="46"/>
      <c r="P449" s="46"/>
      <c r="Q449" s="46"/>
    </row>
    <row r="450" spans="8:17" ht="15">
      <c r="H450" s="46"/>
      <c r="I450" s="46"/>
      <c r="J450" s="46"/>
      <c r="K450" s="46"/>
      <c r="L450" s="46"/>
      <c r="M450" s="46"/>
      <c r="N450" s="46"/>
      <c r="O450" s="46"/>
      <c r="P450" s="46"/>
      <c r="Q450" s="46"/>
    </row>
    <row r="451" spans="8:17" ht="15">
      <c r="H451" s="46"/>
      <c r="I451" s="46"/>
      <c r="J451" s="46"/>
      <c r="K451" s="46"/>
      <c r="L451" s="46"/>
      <c r="M451" s="46"/>
      <c r="N451" s="46"/>
      <c r="O451" s="46"/>
      <c r="P451" s="46"/>
      <c r="Q451" s="46"/>
    </row>
    <row r="452" spans="8:17" ht="15">
      <c r="H452" s="46"/>
      <c r="I452" s="46"/>
      <c r="J452" s="46"/>
      <c r="K452" s="46"/>
      <c r="L452" s="46"/>
      <c r="M452" s="46"/>
      <c r="N452" s="46"/>
      <c r="O452" s="46"/>
      <c r="P452" s="46"/>
      <c r="Q452" s="46"/>
    </row>
    <row r="453" spans="8:17" ht="15">
      <c r="H453" s="46"/>
      <c r="I453" s="46"/>
      <c r="J453" s="46"/>
      <c r="K453" s="46"/>
      <c r="L453" s="46"/>
      <c r="M453" s="46"/>
      <c r="N453" s="46"/>
      <c r="O453" s="46"/>
      <c r="P453" s="46"/>
      <c r="Q453" s="46"/>
    </row>
    <row r="454" spans="8:17" ht="15">
      <c r="H454" s="46"/>
      <c r="I454" s="46"/>
      <c r="J454" s="46"/>
      <c r="K454" s="46"/>
      <c r="L454" s="46"/>
      <c r="M454" s="46"/>
      <c r="N454" s="46"/>
      <c r="O454" s="46"/>
      <c r="P454" s="46"/>
      <c r="Q454" s="46"/>
    </row>
    <row r="455" spans="8:17" ht="15">
      <c r="H455" s="46"/>
      <c r="I455" s="46"/>
      <c r="J455" s="46"/>
      <c r="K455" s="46"/>
      <c r="L455" s="46"/>
      <c r="M455" s="46"/>
      <c r="N455" s="46"/>
      <c r="O455" s="46"/>
      <c r="P455" s="46"/>
      <c r="Q455" s="46"/>
    </row>
    <row r="456" spans="8:17" ht="15">
      <c r="H456" s="46"/>
      <c r="I456" s="46"/>
      <c r="J456" s="46"/>
      <c r="K456" s="46"/>
      <c r="L456" s="46"/>
      <c r="M456" s="46"/>
      <c r="N456" s="46"/>
      <c r="O456" s="46"/>
      <c r="P456" s="46"/>
      <c r="Q456" s="46"/>
    </row>
    <row r="457" spans="8:17" ht="15">
      <c r="H457" s="46"/>
      <c r="I457" s="46"/>
      <c r="J457" s="46"/>
      <c r="K457" s="46"/>
      <c r="L457" s="46"/>
      <c r="M457" s="46"/>
      <c r="N457" s="46"/>
      <c r="O457" s="46"/>
      <c r="P457" s="46"/>
      <c r="Q457" s="46"/>
    </row>
    <row r="458" spans="8:17" ht="15">
      <c r="H458" s="46"/>
      <c r="I458" s="46"/>
      <c r="J458" s="46"/>
      <c r="K458" s="46"/>
      <c r="L458" s="46"/>
      <c r="M458" s="46"/>
      <c r="N458" s="46"/>
      <c r="O458" s="46"/>
      <c r="P458" s="46"/>
      <c r="Q458" s="46"/>
    </row>
    <row r="459" spans="8:17" ht="15">
      <c r="H459" s="46"/>
      <c r="I459" s="46"/>
      <c r="J459" s="46"/>
      <c r="K459" s="46"/>
      <c r="L459" s="46"/>
      <c r="M459" s="46"/>
      <c r="N459" s="46"/>
      <c r="O459" s="46"/>
      <c r="P459" s="46"/>
      <c r="Q459" s="46"/>
    </row>
    <row r="460" spans="8:17" ht="15">
      <c r="H460" s="46"/>
      <c r="I460" s="46"/>
      <c r="J460" s="46"/>
      <c r="K460" s="46"/>
      <c r="L460" s="46"/>
      <c r="M460" s="46"/>
      <c r="N460" s="46"/>
      <c r="O460" s="46"/>
      <c r="P460" s="46"/>
      <c r="Q460" s="46"/>
    </row>
    <row r="461" spans="8:17" ht="15">
      <c r="H461" s="46"/>
      <c r="I461" s="46"/>
      <c r="J461" s="46"/>
      <c r="K461" s="46"/>
      <c r="L461" s="46"/>
      <c r="M461" s="46"/>
      <c r="N461" s="46"/>
      <c r="O461" s="46"/>
      <c r="P461" s="46"/>
      <c r="Q461" s="46"/>
    </row>
    <row r="462" spans="8:17" ht="15">
      <c r="H462" s="46"/>
      <c r="I462" s="46"/>
      <c r="J462" s="46"/>
      <c r="K462" s="46"/>
      <c r="L462" s="46"/>
      <c r="M462" s="46"/>
      <c r="N462" s="46"/>
      <c r="O462" s="46"/>
      <c r="P462" s="46"/>
      <c r="Q462" s="46"/>
    </row>
    <row r="463" spans="8:17" ht="15">
      <c r="H463" s="46"/>
      <c r="I463" s="46"/>
      <c r="J463" s="46"/>
      <c r="K463" s="46"/>
      <c r="L463" s="46"/>
      <c r="M463" s="46"/>
      <c r="N463" s="46"/>
      <c r="O463" s="46"/>
      <c r="P463" s="46"/>
      <c r="Q463" s="46"/>
    </row>
    <row r="464" spans="8:17" ht="15">
      <c r="H464" s="46"/>
      <c r="I464" s="46"/>
      <c r="J464" s="46"/>
      <c r="K464" s="46"/>
      <c r="L464" s="46"/>
      <c r="M464" s="46"/>
      <c r="N464" s="46"/>
      <c r="O464" s="46"/>
      <c r="P464" s="46"/>
      <c r="Q464" s="46"/>
    </row>
    <row r="465" spans="8:17" ht="15">
      <c r="H465" s="46"/>
      <c r="I465" s="46"/>
      <c r="J465" s="46"/>
      <c r="K465" s="46"/>
      <c r="L465" s="46"/>
      <c r="M465" s="46"/>
      <c r="N465" s="46"/>
      <c r="O465" s="46"/>
      <c r="P465" s="46"/>
      <c r="Q465" s="46"/>
    </row>
    <row r="466" spans="8:17" ht="15">
      <c r="H466" s="46"/>
      <c r="I466" s="46"/>
      <c r="J466" s="46"/>
      <c r="K466" s="46"/>
      <c r="L466" s="46"/>
      <c r="M466" s="46"/>
      <c r="N466" s="46"/>
      <c r="O466" s="46"/>
      <c r="P466" s="46"/>
      <c r="Q466" s="46"/>
    </row>
    <row r="467" spans="8:17" ht="15">
      <c r="H467" s="46"/>
      <c r="I467" s="46"/>
      <c r="J467" s="46"/>
      <c r="K467" s="46"/>
      <c r="L467" s="46"/>
      <c r="M467" s="46"/>
      <c r="N467" s="46"/>
      <c r="O467" s="46"/>
      <c r="P467" s="46"/>
      <c r="Q467" s="46"/>
    </row>
    <row r="468" spans="8:17" ht="15">
      <c r="H468" s="46"/>
      <c r="I468" s="46"/>
      <c r="J468" s="46"/>
      <c r="K468" s="46"/>
      <c r="L468" s="46"/>
      <c r="M468" s="46"/>
      <c r="N468" s="46"/>
      <c r="O468" s="46"/>
      <c r="P468" s="46"/>
      <c r="Q468" s="46"/>
    </row>
    <row r="469" spans="8:17" ht="15">
      <c r="H469" s="46"/>
      <c r="I469" s="46"/>
      <c r="J469" s="46"/>
      <c r="K469" s="46"/>
      <c r="L469" s="46"/>
      <c r="M469" s="46"/>
      <c r="N469" s="46"/>
      <c r="O469" s="46"/>
      <c r="P469" s="46"/>
      <c r="Q469" s="46"/>
    </row>
    <row r="470" spans="8:17" ht="15">
      <c r="H470" s="46"/>
      <c r="I470" s="46"/>
      <c r="J470" s="46"/>
      <c r="K470" s="46"/>
      <c r="L470" s="46"/>
      <c r="M470" s="46"/>
      <c r="N470" s="46"/>
      <c r="O470" s="46"/>
      <c r="P470" s="46"/>
      <c r="Q470" s="46"/>
    </row>
    <row r="471" spans="8:17" ht="15">
      <c r="H471" s="46"/>
      <c r="I471" s="46"/>
      <c r="J471" s="46"/>
      <c r="K471" s="46"/>
      <c r="L471" s="46"/>
      <c r="M471" s="46"/>
      <c r="N471" s="46"/>
      <c r="O471" s="46"/>
      <c r="P471" s="46"/>
      <c r="Q471" s="46"/>
    </row>
    <row r="472" spans="8:17" ht="15">
      <c r="H472" s="46"/>
      <c r="I472" s="46"/>
      <c r="J472" s="46"/>
      <c r="K472" s="46"/>
      <c r="L472" s="46"/>
      <c r="M472" s="46"/>
      <c r="N472" s="46"/>
      <c r="O472" s="46"/>
      <c r="P472" s="46"/>
      <c r="Q472" s="46"/>
    </row>
    <row r="473" spans="8:17" ht="15">
      <c r="H473" s="46"/>
      <c r="I473" s="46"/>
      <c r="J473" s="46"/>
      <c r="K473" s="46"/>
      <c r="L473" s="46"/>
      <c r="M473" s="46"/>
      <c r="N473" s="46"/>
      <c r="O473" s="46"/>
      <c r="P473" s="46"/>
      <c r="Q473" s="46"/>
    </row>
    <row r="474" spans="8:17" ht="15">
      <c r="H474" s="46"/>
      <c r="I474" s="46"/>
      <c r="J474" s="46"/>
      <c r="K474" s="46"/>
      <c r="L474" s="46"/>
      <c r="M474" s="46"/>
      <c r="N474" s="46"/>
      <c r="O474" s="46"/>
      <c r="P474" s="46"/>
      <c r="Q474" s="46"/>
    </row>
    <row r="475" spans="8:17" ht="15">
      <c r="H475" s="46"/>
      <c r="I475" s="46"/>
      <c r="J475" s="46"/>
      <c r="K475" s="46"/>
      <c r="L475" s="46"/>
      <c r="M475" s="46"/>
      <c r="N475" s="46"/>
      <c r="O475" s="46"/>
      <c r="P475" s="46"/>
      <c r="Q475" s="46"/>
    </row>
    <row r="476" spans="8:17" ht="15">
      <c r="H476" s="46"/>
      <c r="I476" s="46"/>
      <c r="J476" s="46"/>
      <c r="K476" s="46"/>
      <c r="L476" s="46"/>
      <c r="M476" s="46"/>
      <c r="N476" s="46"/>
      <c r="O476" s="46"/>
      <c r="P476" s="46"/>
      <c r="Q476" s="46"/>
    </row>
    <row r="477" spans="8:17" ht="15">
      <c r="H477" s="46"/>
      <c r="I477" s="46"/>
      <c r="J477" s="46"/>
      <c r="K477" s="46"/>
      <c r="L477" s="46"/>
      <c r="M477" s="46"/>
      <c r="N477" s="46"/>
      <c r="O477" s="46"/>
      <c r="P477" s="46"/>
      <c r="Q477" s="46"/>
    </row>
    <row r="478" spans="8:17" ht="15">
      <c r="H478" s="46"/>
      <c r="I478" s="46"/>
      <c r="J478" s="46"/>
      <c r="K478" s="46"/>
      <c r="L478" s="46"/>
      <c r="M478" s="46"/>
      <c r="N478" s="46"/>
      <c r="O478" s="46"/>
      <c r="P478" s="46"/>
      <c r="Q478" s="46"/>
    </row>
    <row r="479" spans="8:17" ht="15">
      <c r="H479" s="46"/>
      <c r="I479" s="46"/>
      <c r="J479" s="46"/>
      <c r="K479" s="46"/>
      <c r="L479" s="46"/>
      <c r="M479" s="46"/>
      <c r="N479" s="46"/>
      <c r="O479" s="46"/>
      <c r="P479" s="46"/>
      <c r="Q479" s="46"/>
    </row>
    <row r="480" spans="8:17" ht="15">
      <c r="H480" s="46"/>
      <c r="I480" s="46"/>
      <c r="J480" s="46"/>
      <c r="K480" s="46"/>
      <c r="L480" s="46"/>
      <c r="M480" s="46"/>
      <c r="N480" s="46"/>
      <c r="O480" s="46"/>
      <c r="P480" s="46"/>
      <c r="Q480" s="46"/>
    </row>
    <row r="481" spans="8:17" ht="15">
      <c r="H481" s="46"/>
      <c r="I481" s="46"/>
      <c r="J481" s="46"/>
      <c r="K481" s="46"/>
      <c r="L481" s="46"/>
      <c r="M481" s="46"/>
      <c r="N481" s="46"/>
      <c r="O481" s="46"/>
      <c r="P481" s="46"/>
      <c r="Q481" s="46"/>
    </row>
    <row r="482" spans="8:17" ht="15">
      <c r="H482" s="46"/>
      <c r="I482" s="46"/>
      <c r="J482" s="46"/>
      <c r="K482" s="46"/>
      <c r="L482" s="46"/>
      <c r="M482" s="46"/>
      <c r="N482" s="46"/>
      <c r="O482" s="46"/>
      <c r="P482" s="46"/>
      <c r="Q482" s="46"/>
    </row>
    <row r="483" spans="8:17" ht="15">
      <c r="H483" s="46"/>
      <c r="I483" s="46"/>
      <c r="J483" s="46"/>
      <c r="K483" s="46"/>
      <c r="L483" s="46"/>
      <c r="M483" s="46"/>
      <c r="N483" s="46"/>
      <c r="O483" s="46"/>
      <c r="P483" s="46"/>
      <c r="Q483" s="46"/>
    </row>
    <row r="484" spans="8:17" ht="15">
      <c r="H484" s="46"/>
      <c r="I484" s="46"/>
      <c r="J484" s="46"/>
      <c r="K484" s="46"/>
      <c r="L484" s="46"/>
      <c r="M484" s="46"/>
      <c r="N484" s="46"/>
      <c r="O484" s="46"/>
      <c r="P484" s="46"/>
      <c r="Q484" s="46"/>
    </row>
    <row r="485" spans="8:17" ht="15">
      <c r="H485" s="46"/>
      <c r="I485" s="46"/>
      <c r="J485" s="46"/>
      <c r="K485" s="46"/>
      <c r="L485" s="46"/>
      <c r="M485" s="46"/>
      <c r="N485" s="46"/>
      <c r="O485" s="46"/>
      <c r="P485" s="46"/>
      <c r="Q485" s="46"/>
    </row>
    <row r="486" spans="8:17" ht="15">
      <c r="H486" s="46"/>
      <c r="I486" s="46"/>
      <c r="J486" s="46"/>
      <c r="K486" s="46"/>
      <c r="L486" s="46"/>
      <c r="M486" s="46"/>
      <c r="N486" s="46"/>
      <c r="O486" s="46"/>
      <c r="P486" s="46"/>
      <c r="Q486" s="46"/>
    </row>
    <row r="487" spans="8:17" ht="15">
      <c r="H487" s="46"/>
      <c r="I487" s="46"/>
      <c r="J487" s="46"/>
      <c r="K487" s="46"/>
      <c r="L487" s="46"/>
      <c r="M487" s="46"/>
      <c r="N487" s="46"/>
      <c r="O487" s="46"/>
      <c r="P487" s="46"/>
      <c r="Q487" s="46"/>
    </row>
    <row r="488" spans="8:17" ht="15">
      <c r="H488" s="46"/>
      <c r="I488" s="46"/>
      <c r="J488" s="46"/>
      <c r="K488" s="46"/>
      <c r="L488" s="46"/>
      <c r="M488" s="46"/>
      <c r="N488" s="46"/>
      <c r="O488" s="46"/>
      <c r="P488" s="46"/>
      <c r="Q488" s="46"/>
    </row>
    <row r="489" spans="8:17" ht="15">
      <c r="H489" s="46"/>
      <c r="I489" s="46"/>
      <c r="J489" s="46"/>
      <c r="K489" s="46"/>
      <c r="L489" s="46"/>
      <c r="M489" s="46"/>
      <c r="N489" s="46"/>
      <c r="O489" s="46"/>
      <c r="P489" s="46"/>
      <c r="Q489" s="46"/>
    </row>
    <row r="490" spans="8:17" ht="15">
      <c r="H490" s="46"/>
      <c r="I490" s="46"/>
      <c r="J490" s="46"/>
      <c r="K490" s="46"/>
      <c r="L490" s="46"/>
      <c r="M490" s="46"/>
      <c r="N490" s="46"/>
      <c r="O490" s="46"/>
      <c r="P490" s="46"/>
      <c r="Q490" s="46"/>
    </row>
    <row r="491" spans="8:17" ht="15">
      <c r="H491" s="46"/>
      <c r="I491" s="46"/>
      <c r="J491" s="46"/>
      <c r="K491" s="46"/>
      <c r="L491" s="46"/>
      <c r="M491" s="46"/>
      <c r="N491" s="46"/>
      <c r="O491" s="46"/>
      <c r="P491" s="46"/>
      <c r="Q491" s="46"/>
    </row>
    <row r="492" spans="8:17" ht="15">
      <c r="H492" s="46"/>
      <c r="I492" s="46"/>
      <c r="J492" s="46"/>
      <c r="K492" s="46"/>
      <c r="L492" s="46"/>
      <c r="M492" s="46"/>
      <c r="N492" s="46"/>
      <c r="O492" s="46"/>
      <c r="P492" s="46"/>
      <c r="Q492" s="46"/>
    </row>
    <row r="493" spans="8:17" ht="15">
      <c r="H493" s="46"/>
      <c r="I493" s="46"/>
      <c r="J493" s="46"/>
      <c r="K493" s="46"/>
      <c r="L493" s="46"/>
      <c r="M493" s="46"/>
      <c r="N493" s="46"/>
      <c r="O493" s="46"/>
      <c r="P493" s="46"/>
      <c r="Q493" s="46"/>
    </row>
    <row r="494" spans="8:17" ht="15">
      <c r="H494" s="46"/>
      <c r="I494" s="46"/>
      <c r="J494" s="46"/>
      <c r="K494" s="46"/>
      <c r="L494" s="46"/>
      <c r="M494" s="46"/>
      <c r="N494" s="46"/>
      <c r="O494" s="46"/>
      <c r="P494" s="46"/>
      <c r="Q494" s="46"/>
    </row>
    <row r="495" spans="8:17" ht="15">
      <c r="H495" s="46"/>
      <c r="I495" s="46"/>
      <c r="J495" s="46"/>
      <c r="K495" s="46"/>
      <c r="L495" s="46"/>
      <c r="M495" s="46"/>
      <c r="N495" s="46"/>
      <c r="O495" s="46"/>
      <c r="P495" s="46"/>
      <c r="Q495" s="46"/>
    </row>
    <row r="496" spans="8:17" ht="15">
      <c r="H496" s="46"/>
      <c r="I496" s="46"/>
      <c r="J496" s="46"/>
      <c r="K496" s="46"/>
      <c r="L496" s="46"/>
      <c r="M496" s="46"/>
      <c r="N496" s="46"/>
      <c r="O496" s="46"/>
      <c r="P496" s="46"/>
      <c r="Q496" s="46"/>
    </row>
    <row r="497" spans="8:17" ht="15">
      <c r="H497" s="46"/>
      <c r="I497" s="46"/>
      <c r="J497" s="46"/>
      <c r="K497" s="46"/>
      <c r="L497" s="46"/>
      <c r="M497" s="46"/>
      <c r="N497" s="46"/>
      <c r="O497" s="46"/>
      <c r="P497" s="46"/>
      <c r="Q497" s="46"/>
    </row>
    <row r="498" spans="8:17" ht="15">
      <c r="H498" s="46"/>
      <c r="I498" s="46"/>
      <c r="J498" s="46"/>
      <c r="K498" s="46"/>
      <c r="L498" s="46"/>
      <c r="M498" s="46"/>
      <c r="N498" s="46"/>
      <c r="O498" s="46"/>
      <c r="P498" s="46"/>
      <c r="Q498" s="46"/>
    </row>
    <row r="499" spans="8:17" ht="15">
      <c r="H499" s="46"/>
      <c r="I499" s="46"/>
      <c r="J499" s="46"/>
      <c r="K499" s="46"/>
      <c r="L499" s="46"/>
      <c r="M499" s="46"/>
      <c r="N499" s="46"/>
      <c r="O499" s="46"/>
      <c r="P499" s="46"/>
      <c r="Q499" s="46"/>
    </row>
    <row r="500" spans="8:17" ht="15">
      <c r="H500" s="46"/>
      <c r="I500" s="46"/>
      <c r="J500" s="46"/>
      <c r="K500" s="46"/>
      <c r="L500" s="46"/>
      <c r="M500" s="46"/>
      <c r="N500" s="46"/>
      <c r="O500" s="46"/>
      <c r="P500" s="46"/>
      <c r="Q500" s="46"/>
    </row>
    <row r="501" spans="8:17" ht="15">
      <c r="H501" s="46"/>
      <c r="I501" s="46"/>
      <c r="J501" s="46"/>
      <c r="K501" s="46"/>
      <c r="L501" s="46"/>
      <c r="M501" s="46"/>
      <c r="N501" s="46"/>
      <c r="O501" s="46"/>
      <c r="P501" s="46"/>
      <c r="Q501" s="46"/>
    </row>
    <row r="502" spans="8:17" ht="15">
      <c r="H502" s="46"/>
      <c r="I502" s="46"/>
      <c r="J502" s="46"/>
      <c r="K502" s="46"/>
      <c r="L502" s="46"/>
      <c r="M502" s="46"/>
      <c r="N502" s="46"/>
      <c r="O502" s="46"/>
      <c r="P502" s="46"/>
      <c r="Q502" s="46"/>
    </row>
    <row r="503" spans="8:17" ht="15">
      <c r="H503" s="46"/>
      <c r="I503" s="46"/>
      <c r="J503" s="46"/>
      <c r="K503" s="46"/>
      <c r="L503" s="46"/>
      <c r="M503" s="46"/>
      <c r="N503" s="46"/>
      <c r="O503" s="46"/>
      <c r="P503" s="46"/>
      <c r="Q503" s="46"/>
    </row>
    <row r="504" spans="8:17" ht="15">
      <c r="H504" s="46"/>
      <c r="I504" s="46"/>
      <c r="J504" s="46"/>
      <c r="K504" s="46"/>
      <c r="L504" s="46"/>
      <c r="M504" s="46"/>
      <c r="N504" s="46"/>
      <c r="O504" s="46"/>
      <c r="P504" s="46"/>
      <c r="Q504" s="46"/>
    </row>
    <row r="505" spans="8:17" ht="15">
      <c r="H505" s="46"/>
      <c r="I505" s="46"/>
      <c r="J505" s="46"/>
      <c r="K505" s="46"/>
      <c r="L505" s="46"/>
      <c r="M505" s="46"/>
      <c r="N505" s="46"/>
      <c r="O505" s="46"/>
      <c r="P505" s="46"/>
      <c r="Q505" s="46"/>
    </row>
    <row r="506" spans="8:17" ht="15">
      <c r="H506" s="46"/>
      <c r="I506" s="46"/>
      <c r="J506" s="46"/>
      <c r="K506" s="46"/>
      <c r="L506" s="46"/>
      <c r="M506" s="46"/>
      <c r="N506" s="46"/>
      <c r="O506" s="46"/>
      <c r="P506" s="46"/>
      <c r="Q506" s="46"/>
    </row>
    <row r="507" spans="8:17" ht="15">
      <c r="H507" s="46"/>
      <c r="I507" s="46"/>
      <c r="J507" s="46"/>
      <c r="K507" s="46"/>
      <c r="L507" s="46"/>
      <c r="M507" s="46"/>
      <c r="N507" s="46"/>
      <c r="O507" s="46"/>
      <c r="P507" s="46"/>
      <c r="Q507" s="46"/>
    </row>
    <row r="508" spans="8:17" ht="15">
      <c r="H508" s="46"/>
      <c r="I508" s="46"/>
      <c r="J508" s="46"/>
      <c r="K508" s="46"/>
      <c r="L508" s="46"/>
      <c r="M508" s="46"/>
      <c r="N508" s="46"/>
      <c r="O508" s="46"/>
      <c r="P508" s="46"/>
      <c r="Q508" s="46"/>
    </row>
    <row r="509" spans="8:17" ht="15">
      <c r="H509" s="46"/>
      <c r="I509" s="46"/>
      <c r="J509" s="46"/>
      <c r="K509" s="46"/>
      <c r="L509" s="46"/>
      <c r="M509" s="46"/>
      <c r="N509" s="46"/>
      <c r="O509" s="46"/>
      <c r="P509" s="46"/>
      <c r="Q509" s="46"/>
    </row>
    <row r="510" spans="8:17" ht="15">
      <c r="H510" s="46"/>
      <c r="I510" s="46"/>
      <c r="J510" s="46"/>
      <c r="K510" s="46"/>
      <c r="L510" s="46"/>
      <c r="M510" s="46"/>
      <c r="N510" s="46"/>
      <c r="O510" s="46"/>
      <c r="P510" s="46"/>
      <c r="Q510" s="46"/>
    </row>
    <row r="511" spans="8:17" ht="15">
      <c r="H511" s="46"/>
      <c r="I511" s="46"/>
      <c r="J511" s="46"/>
      <c r="K511" s="46"/>
      <c r="L511" s="46"/>
      <c r="M511" s="46"/>
      <c r="N511" s="46"/>
      <c r="O511" s="46"/>
      <c r="P511" s="46"/>
      <c r="Q511" s="46"/>
    </row>
    <row r="512" spans="8:17" ht="15">
      <c r="H512" s="46"/>
      <c r="I512" s="46"/>
      <c r="J512" s="46"/>
      <c r="K512" s="46"/>
      <c r="L512" s="46"/>
      <c r="M512" s="46"/>
      <c r="N512" s="46"/>
      <c r="O512" s="46"/>
      <c r="P512" s="46"/>
      <c r="Q512" s="46"/>
    </row>
    <row r="513" spans="8:17" ht="15">
      <c r="H513" s="46"/>
      <c r="I513" s="46"/>
      <c r="J513" s="46"/>
      <c r="K513" s="46"/>
      <c r="L513" s="46"/>
      <c r="M513" s="46"/>
      <c r="N513" s="46"/>
      <c r="O513" s="46"/>
      <c r="P513" s="46"/>
      <c r="Q513" s="46"/>
    </row>
    <row r="514" spans="8:17" ht="15">
      <c r="H514" s="46"/>
      <c r="I514" s="46"/>
      <c r="J514" s="46"/>
      <c r="K514" s="46"/>
      <c r="L514" s="46"/>
      <c r="M514" s="46"/>
      <c r="N514" s="46"/>
      <c r="O514" s="46"/>
      <c r="P514" s="46"/>
      <c r="Q514" s="46"/>
    </row>
    <row r="515" spans="8:17" ht="15">
      <c r="H515" s="46"/>
      <c r="I515" s="46"/>
      <c r="J515" s="46"/>
      <c r="K515" s="46"/>
      <c r="L515" s="46"/>
      <c r="M515" s="46"/>
      <c r="N515" s="46"/>
      <c r="O515" s="46"/>
      <c r="P515" s="46"/>
      <c r="Q515" s="46"/>
    </row>
    <row r="516" spans="8:17" ht="15">
      <c r="H516" s="46"/>
      <c r="I516" s="46"/>
      <c r="J516" s="46"/>
      <c r="K516" s="46"/>
      <c r="L516" s="46"/>
      <c r="M516" s="46"/>
      <c r="N516" s="46"/>
      <c r="O516" s="46"/>
      <c r="P516" s="46"/>
      <c r="Q516" s="46"/>
    </row>
    <row r="517" spans="8:17" ht="15">
      <c r="H517" s="46"/>
      <c r="I517" s="46"/>
      <c r="J517" s="46"/>
      <c r="K517" s="46"/>
      <c r="L517" s="46"/>
      <c r="M517" s="46"/>
      <c r="N517" s="46"/>
      <c r="O517" s="46"/>
      <c r="P517" s="46"/>
      <c r="Q517" s="46"/>
    </row>
    <row r="518" spans="8:17" ht="15">
      <c r="H518" s="46"/>
      <c r="I518" s="46"/>
      <c r="J518" s="46"/>
      <c r="K518" s="46"/>
      <c r="L518" s="46"/>
      <c r="M518" s="46"/>
      <c r="N518" s="46"/>
      <c r="O518" s="46"/>
      <c r="P518" s="46"/>
      <c r="Q518" s="46"/>
    </row>
    <row r="519" spans="8:17" ht="15">
      <c r="H519" s="46"/>
      <c r="I519" s="46"/>
      <c r="J519" s="46"/>
      <c r="K519" s="46"/>
      <c r="L519" s="46"/>
      <c r="M519" s="46"/>
      <c r="N519" s="46"/>
      <c r="O519" s="46"/>
      <c r="P519" s="46"/>
      <c r="Q519" s="46"/>
    </row>
    <row r="520" spans="8:17" ht="15">
      <c r="H520" s="46"/>
      <c r="I520" s="46"/>
      <c r="J520" s="46"/>
      <c r="K520" s="46"/>
      <c r="L520" s="46"/>
      <c r="M520" s="46"/>
      <c r="N520" s="46"/>
      <c r="O520" s="46"/>
      <c r="P520" s="46"/>
      <c r="Q520" s="46"/>
    </row>
    <row r="521" spans="8:17" ht="15">
      <c r="H521" s="46"/>
      <c r="I521" s="46"/>
      <c r="J521" s="46"/>
      <c r="K521" s="46"/>
      <c r="L521" s="46"/>
      <c r="M521" s="46"/>
      <c r="N521" s="46"/>
      <c r="O521" s="46"/>
      <c r="P521" s="46"/>
      <c r="Q521" s="46"/>
    </row>
    <row r="522" spans="8:17" ht="15">
      <c r="H522" s="46"/>
      <c r="I522" s="46"/>
      <c r="J522" s="46"/>
      <c r="K522" s="46"/>
      <c r="L522" s="46"/>
      <c r="M522" s="46"/>
      <c r="N522" s="46"/>
      <c r="O522" s="46"/>
      <c r="P522" s="46"/>
      <c r="Q522" s="46"/>
    </row>
    <row r="523" spans="8:17" ht="15">
      <c r="H523" s="46"/>
      <c r="I523" s="46"/>
      <c r="J523" s="46"/>
      <c r="K523" s="46"/>
      <c r="L523" s="46"/>
      <c r="M523" s="46"/>
      <c r="N523" s="46"/>
      <c r="O523" s="46"/>
      <c r="P523" s="46"/>
      <c r="Q523" s="46"/>
    </row>
    <row r="524" spans="8:17" ht="15">
      <c r="H524" s="46"/>
      <c r="I524" s="46"/>
      <c r="J524" s="46"/>
      <c r="K524" s="46"/>
      <c r="L524" s="46"/>
      <c r="M524" s="46"/>
      <c r="N524" s="46"/>
      <c r="O524" s="46"/>
      <c r="P524" s="46"/>
      <c r="Q524" s="46"/>
    </row>
    <row r="525" spans="8:17" ht="15">
      <c r="H525" s="46"/>
      <c r="I525" s="46"/>
      <c r="J525" s="46"/>
      <c r="K525" s="46"/>
      <c r="L525" s="46"/>
      <c r="M525" s="46"/>
      <c r="N525" s="46"/>
      <c r="O525" s="46"/>
      <c r="P525" s="46"/>
      <c r="Q525" s="46"/>
    </row>
    <row r="526" spans="8:17" ht="15">
      <c r="H526" s="46"/>
      <c r="I526" s="46"/>
      <c r="J526" s="46"/>
      <c r="K526" s="46"/>
      <c r="L526" s="46"/>
      <c r="M526" s="46"/>
      <c r="N526" s="46"/>
      <c r="O526" s="46"/>
      <c r="P526" s="46"/>
      <c r="Q526" s="46"/>
    </row>
    <row r="527" spans="8:17" ht="15">
      <c r="H527" s="46"/>
      <c r="I527" s="46"/>
      <c r="J527" s="46"/>
      <c r="K527" s="46"/>
      <c r="L527" s="46"/>
      <c r="M527" s="46"/>
      <c r="N527" s="46"/>
      <c r="O527" s="46"/>
      <c r="P527" s="46"/>
      <c r="Q527" s="46"/>
    </row>
    <row r="528" spans="8:17" ht="15">
      <c r="H528" s="46"/>
      <c r="I528" s="46"/>
      <c r="J528" s="46"/>
      <c r="K528" s="46"/>
      <c r="L528" s="46"/>
      <c r="M528" s="46"/>
      <c r="N528" s="46"/>
      <c r="O528" s="46"/>
      <c r="P528" s="46"/>
      <c r="Q528" s="46"/>
    </row>
    <row r="529" spans="8:17" ht="15">
      <c r="H529" s="46"/>
      <c r="I529" s="46"/>
      <c r="J529" s="46"/>
      <c r="K529" s="46"/>
      <c r="L529" s="46"/>
      <c r="M529" s="46"/>
      <c r="N529" s="46"/>
      <c r="O529" s="46"/>
      <c r="P529" s="46"/>
      <c r="Q529" s="46"/>
    </row>
    <row r="530" spans="8:17" ht="15">
      <c r="H530" s="46"/>
      <c r="I530" s="46"/>
      <c r="J530" s="46"/>
      <c r="K530" s="46"/>
      <c r="L530" s="46"/>
      <c r="M530" s="46"/>
      <c r="N530" s="46"/>
      <c r="O530" s="46"/>
      <c r="P530" s="46"/>
      <c r="Q530" s="46"/>
    </row>
    <row r="531" spans="8:17" ht="15">
      <c r="H531" s="46"/>
      <c r="I531" s="46"/>
      <c r="J531" s="46"/>
      <c r="K531" s="46"/>
      <c r="L531" s="46"/>
      <c r="M531" s="46"/>
      <c r="N531" s="46"/>
      <c r="O531" s="46"/>
      <c r="P531" s="46"/>
      <c r="Q531" s="46"/>
    </row>
    <row r="532" spans="8:17" ht="15">
      <c r="H532" s="46"/>
      <c r="I532" s="46"/>
      <c r="J532" s="46"/>
      <c r="K532" s="46"/>
      <c r="L532" s="46"/>
      <c r="M532" s="46"/>
      <c r="N532" s="46"/>
      <c r="O532" s="46"/>
      <c r="P532" s="46"/>
      <c r="Q532" s="46"/>
    </row>
    <row r="533" spans="8:17" ht="15">
      <c r="H533" s="46"/>
      <c r="I533" s="46"/>
      <c r="J533" s="46"/>
      <c r="K533" s="46"/>
      <c r="L533" s="46"/>
      <c r="M533" s="46"/>
      <c r="N533" s="46"/>
      <c r="O533" s="46"/>
      <c r="P533" s="46"/>
      <c r="Q533" s="46"/>
    </row>
    <row r="534" spans="8:17" ht="15">
      <c r="H534" s="46"/>
      <c r="I534" s="46"/>
      <c r="J534" s="46"/>
      <c r="K534" s="46"/>
      <c r="L534" s="46"/>
      <c r="M534" s="46"/>
      <c r="N534" s="46"/>
      <c r="O534" s="46"/>
      <c r="P534" s="46"/>
      <c r="Q534" s="46"/>
    </row>
    <row r="535" spans="8:17" ht="15">
      <c r="H535" s="46"/>
      <c r="I535" s="46"/>
      <c r="J535" s="46"/>
      <c r="K535" s="46"/>
      <c r="L535" s="46"/>
      <c r="M535" s="46"/>
      <c r="N535" s="46"/>
      <c r="O535" s="46"/>
      <c r="P535" s="46"/>
      <c r="Q535" s="46"/>
    </row>
    <row r="536" spans="8:17" ht="15">
      <c r="H536" s="46"/>
      <c r="I536" s="46"/>
      <c r="J536" s="46"/>
      <c r="K536" s="46"/>
      <c r="L536" s="46"/>
      <c r="M536" s="46"/>
      <c r="N536" s="46"/>
      <c r="O536" s="46"/>
      <c r="P536" s="46"/>
      <c r="Q536" s="46"/>
    </row>
    <row r="537" spans="8:17" ht="15">
      <c r="H537" s="46"/>
      <c r="I537" s="46"/>
      <c r="J537" s="46"/>
      <c r="K537" s="46"/>
      <c r="L537" s="46"/>
      <c r="M537" s="46"/>
      <c r="N537" s="46"/>
      <c r="O537" s="46"/>
      <c r="P537" s="46"/>
      <c r="Q537" s="46"/>
    </row>
    <row r="538" spans="8:17" ht="15">
      <c r="H538" s="46"/>
      <c r="I538" s="46"/>
      <c r="J538" s="46"/>
      <c r="K538" s="46"/>
      <c r="L538" s="46"/>
      <c r="M538" s="46"/>
      <c r="N538" s="46"/>
      <c r="O538" s="46"/>
      <c r="P538" s="46"/>
      <c r="Q538" s="46"/>
    </row>
    <row r="539" spans="8:17" ht="15">
      <c r="H539" s="46"/>
      <c r="I539" s="46"/>
      <c r="J539" s="46"/>
      <c r="K539" s="46"/>
      <c r="L539" s="46"/>
      <c r="M539" s="46"/>
      <c r="N539" s="46"/>
      <c r="O539" s="46"/>
      <c r="P539" s="46"/>
      <c r="Q539" s="46"/>
    </row>
    <row r="540" spans="8:17" ht="15">
      <c r="H540" s="46"/>
      <c r="I540" s="46"/>
      <c r="J540" s="46"/>
      <c r="K540" s="46"/>
      <c r="L540" s="46"/>
      <c r="M540" s="46"/>
      <c r="N540" s="46"/>
      <c r="O540" s="46"/>
      <c r="P540" s="46"/>
      <c r="Q540" s="46"/>
    </row>
    <row r="541" spans="8:17" ht="15">
      <c r="H541" s="46"/>
      <c r="I541" s="46"/>
      <c r="J541" s="46"/>
      <c r="K541" s="46"/>
      <c r="L541" s="46"/>
      <c r="M541" s="46"/>
      <c r="N541" s="46"/>
      <c r="O541" s="46"/>
      <c r="P541" s="46"/>
      <c r="Q541" s="46"/>
    </row>
    <row r="542" spans="8:17" ht="15">
      <c r="H542" s="46"/>
      <c r="I542" s="46"/>
      <c r="J542" s="46"/>
      <c r="K542" s="46"/>
      <c r="L542" s="46"/>
      <c r="M542" s="46"/>
      <c r="N542" s="46"/>
      <c r="O542" s="46"/>
      <c r="P542" s="46"/>
      <c r="Q542" s="46"/>
    </row>
    <row r="543" spans="8:17" ht="15">
      <c r="H543" s="46"/>
      <c r="I543" s="46"/>
      <c r="J543" s="46"/>
      <c r="K543" s="46"/>
      <c r="L543" s="46"/>
      <c r="M543" s="46"/>
      <c r="N543" s="46"/>
      <c r="O543" s="46"/>
      <c r="P543" s="46"/>
      <c r="Q543" s="46"/>
    </row>
    <row r="544" spans="8:17" ht="15">
      <c r="H544" s="46"/>
      <c r="I544" s="46"/>
      <c r="J544" s="46"/>
      <c r="K544" s="46"/>
      <c r="L544" s="46"/>
      <c r="M544" s="46"/>
      <c r="N544" s="46"/>
      <c r="O544" s="46"/>
      <c r="P544" s="46"/>
      <c r="Q544" s="46"/>
    </row>
    <row r="545" spans="8:17" ht="15">
      <c r="H545" s="46"/>
      <c r="I545" s="46"/>
      <c r="J545" s="46"/>
      <c r="K545" s="46"/>
      <c r="L545" s="46"/>
      <c r="M545" s="46"/>
      <c r="N545" s="46"/>
      <c r="O545" s="46"/>
      <c r="P545" s="46"/>
      <c r="Q545" s="46"/>
    </row>
    <row r="546" spans="8:17" ht="15">
      <c r="H546" s="46"/>
      <c r="I546" s="46"/>
      <c r="J546" s="46"/>
      <c r="K546" s="46"/>
      <c r="L546" s="46"/>
      <c r="M546" s="46"/>
      <c r="N546" s="46"/>
      <c r="O546" s="46"/>
      <c r="P546" s="46"/>
      <c r="Q546" s="46"/>
    </row>
    <row r="547" spans="8:17" ht="15">
      <c r="H547" s="46"/>
      <c r="I547" s="46"/>
      <c r="J547" s="46"/>
      <c r="K547" s="46"/>
      <c r="L547" s="46"/>
      <c r="M547" s="46"/>
      <c r="N547" s="46"/>
      <c r="O547" s="46"/>
      <c r="P547" s="46"/>
      <c r="Q547" s="46"/>
    </row>
    <row r="548" spans="8:17" ht="15">
      <c r="H548" s="46"/>
      <c r="I548" s="46"/>
      <c r="J548" s="46"/>
      <c r="K548" s="46"/>
      <c r="L548" s="46"/>
      <c r="M548" s="46"/>
      <c r="N548" s="46"/>
      <c r="O548" s="46"/>
      <c r="P548" s="46"/>
      <c r="Q548" s="46"/>
    </row>
    <row r="549" spans="8:17" ht="15">
      <c r="H549" s="46"/>
      <c r="I549" s="46"/>
      <c r="J549" s="46"/>
      <c r="K549" s="46"/>
      <c r="L549" s="46"/>
      <c r="M549" s="46"/>
      <c r="N549" s="46"/>
      <c r="O549" s="46"/>
      <c r="P549" s="46"/>
      <c r="Q549" s="46"/>
    </row>
    <row r="550" spans="8:17" ht="15">
      <c r="H550" s="46"/>
      <c r="I550" s="46"/>
      <c r="J550" s="46"/>
      <c r="K550" s="46"/>
      <c r="L550" s="46"/>
      <c r="M550" s="46"/>
      <c r="N550" s="46"/>
      <c r="O550" s="46"/>
      <c r="P550" s="46"/>
      <c r="Q550" s="46"/>
    </row>
    <row r="551" spans="8:17" ht="15">
      <c r="H551" s="46"/>
      <c r="I551" s="46"/>
      <c r="J551" s="46"/>
      <c r="K551" s="46"/>
      <c r="L551" s="46"/>
      <c r="M551" s="46"/>
      <c r="N551" s="46"/>
      <c r="O551" s="46"/>
      <c r="P551" s="46"/>
      <c r="Q551" s="46"/>
    </row>
    <row r="552" spans="8:17" ht="15">
      <c r="H552" s="46"/>
      <c r="I552" s="46"/>
      <c r="J552" s="46"/>
      <c r="K552" s="46"/>
      <c r="L552" s="46"/>
      <c r="M552" s="46"/>
      <c r="N552" s="46"/>
      <c r="O552" s="46"/>
      <c r="P552" s="46"/>
      <c r="Q552" s="46"/>
    </row>
    <row r="553" spans="8:17" ht="15">
      <c r="H553" s="46"/>
      <c r="I553" s="46"/>
      <c r="J553" s="46"/>
      <c r="K553" s="46"/>
      <c r="L553" s="46"/>
      <c r="M553" s="46"/>
      <c r="N553" s="46"/>
      <c r="O553" s="46"/>
      <c r="P553" s="46"/>
      <c r="Q553" s="46"/>
    </row>
    <row r="554" spans="8:17" ht="15">
      <c r="H554" s="46"/>
      <c r="I554" s="46"/>
      <c r="J554" s="46"/>
      <c r="K554" s="46"/>
      <c r="L554" s="46"/>
      <c r="M554" s="46"/>
      <c r="N554" s="46"/>
      <c r="O554" s="46"/>
      <c r="P554" s="46"/>
      <c r="Q554" s="46"/>
    </row>
    <row r="555" spans="8:17" ht="15">
      <c r="H555" s="46"/>
      <c r="I555" s="46"/>
      <c r="J555" s="46"/>
      <c r="K555" s="46"/>
      <c r="L555" s="46"/>
      <c r="M555" s="46"/>
      <c r="N555" s="46"/>
      <c r="O555" s="46"/>
      <c r="P555" s="46"/>
      <c r="Q555" s="46"/>
    </row>
    <row r="556" spans="8:17" ht="15">
      <c r="H556" s="46"/>
      <c r="I556" s="46"/>
      <c r="J556" s="46"/>
      <c r="K556" s="46"/>
      <c r="L556" s="46"/>
      <c r="M556" s="46"/>
      <c r="N556" s="46"/>
      <c r="O556" s="46"/>
      <c r="P556" s="46"/>
      <c r="Q556" s="46"/>
    </row>
    <row r="557" spans="8:17" ht="15">
      <c r="H557" s="46"/>
      <c r="I557" s="46"/>
      <c r="J557" s="46"/>
      <c r="K557" s="46"/>
      <c r="L557" s="46"/>
      <c r="M557" s="46"/>
      <c r="N557" s="46"/>
      <c r="O557" s="46"/>
      <c r="P557" s="46"/>
      <c r="Q557" s="46"/>
    </row>
    <row r="558" spans="8:17" ht="15">
      <c r="H558" s="46"/>
      <c r="I558" s="46"/>
      <c r="J558" s="46"/>
      <c r="K558" s="46"/>
      <c r="L558" s="46"/>
      <c r="M558" s="46"/>
      <c r="N558" s="46"/>
      <c r="O558" s="46"/>
      <c r="P558" s="46"/>
      <c r="Q558" s="46"/>
    </row>
    <row r="559" spans="8:17" ht="15">
      <c r="H559" s="46"/>
      <c r="I559" s="46"/>
      <c r="J559" s="46"/>
      <c r="K559" s="46"/>
      <c r="L559" s="46"/>
      <c r="M559" s="46"/>
      <c r="N559" s="46"/>
      <c r="O559" s="46"/>
      <c r="P559" s="46"/>
      <c r="Q559" s="46"/>
    </row>
    <row r="560" spans="8:17" ht="15">
      <c r="H560" s="46"/>
      <c r="I560" s="46"/>
      <c r="J560" s="46"/>
      <c r="K560" s="46"/>
      <c r="L560" s="46"/>
      <c r="M560" s="46"/>
      <c r="N560" s="46"/>
      <c r="O560" s="46"/>
      <c r="P560" s="46"/>
      <c r="Q560" s="46"/>
    </row>
    <row r="561" spans="8:17" ht="15">
      <c r="H561" s="46"/>
      <c r="I561" s="46"/>
      <c r="J561" s="46"/>
      <c r="K561" s="46"/>
      <c r="L561" s="46"/>
      <c r="M561" s="46"/>
      <c r="N561" s="46"/>
      <c r="O561" s="46"/>
      <c r="P561" s="46"/>
      <c r="Q561" s="46"/>
    </row>
    <row r="562" spans="8:17" ht="15">
      <c r="H562" s="46"/>
      <c r="I562" s="46"/>
      <c r="J562" s="46"/>
      <c r="K562" s="46"/>
      <c r="L562" s="46"/>
      <c r="M562" s="46"/>
      <c r="N562" s="46"/>
      <c r="O562" s="46"/>
      <c r="P562" s="46"/>
      <c r="Q562" s="46"/>
    </row>
    <row r="563" spans="8:17" ht="15">
      <c r="H563" s="46"/>
      <c r="I563" s="46"/>
      <c r="J563" s="46"/>
      <c r="K563" s="46"/>
      <c r="L563" s="46"/>
      <c r="M563" s="46"/>
      <c r="N563" s="46"/>
      <c r="O563" s="46"/>
      <c r="P563" s="46"/>
      <c r="Q563" s="46"/>
    </row>
    <row r="564" spans="8:17" ht="15">
      <c r="H564" s="46"/>
      <c r="I564" s="46"/>
      <c r="J564" s="46"/>
      <c r="K564" s="46"/>
      <c r="L564" s="46"/>
      <c r="M564" s="46"/>
      <c r="N564" s="46"/>
      <c r="O564" s="46"/>
      <c r="P564" s="46"/>
      <c r="Q564" s="46"/>
    </row>
    <row r="565" spans="8:17" ht="15">
      <c r="H565" s="46"/>
      <c r="I565" s="46"/>
      <c r="J565" s="46"/>
      <c r="K565" s="46"/>
      <c r="L565" s="46"/>
      <c r="M565" s="46"/>
      <c r="N565" s="46"/>
      <c r="O565" s="46"/>
      <c r="P565" s="46"/>
      <c r="Q565" s="46"/>
    </row>
    <row r="566" spans="8:17" ht="15">
      <c r="H566" s="46"/>
      <c r="I566" s="46"/>
      <c r="J566" s="46"/>
      <c r="K566" s="46"/>
      <c r="L566" s="46"/>
      <c r="M566" s="46"/>
      <c r="N566" s="46"/>
      <c r="O566" s="46"/>
      <c r="P566" s="46"/>
      <c r="Q566" s="46"/>
    </row>
    <row r="567" spans="8:17" ht="15">
      <c r="H567" s="46"/>
      <c r="I567" s="46"/>
      <c r="J567" s="46"/>
      <c r="K567" s="46"/>
      <c r="L567" s="46"/>
      <c r="M567" s="46"/>
      <c r="N567" s="46"/>
      <c r="O567" s="46"/>
      <c r="P567" s="46"/>
      <c r="Q567" s="46"/>
    </row>
    <row r="568" spans="8:17" ht="15">
      <c r="H568" s="46"/>
      <c r="I568" s="46"/>
      <c r="J568" s="46"/>
      <c r="K568" s="46"/>
      <c r="L568" s="46"/>
      <c r="M568" s="46"/>
      <c r="N568" s="46"/>
      <c r="O568" s="46"/>
      <c r="P568" s="46"/>
      <c r="Q568" s="46"/>
    </row>
    <row r="569" spans="8:17" ht="15">
      <c r="H569" s="46"/>
      <c r="I569" s="46"/>
      <c r="J569" s="46"/>
      <c r="K569" s="46"/>
      <c r="L569" s="46"/>
      <c r="M569" s="46"/>
      <c r="N569" s="46"/>
      <c r="O569" s="46"/>
      <c r="P569" s="46"/>
      <c r="Q569" s="46"/>
    </row>
    <row r="570" spans="8:17" ht="15">
      <c r="H570" s="46"/>
      <c r="I570" s="46"/>
      <c r="J570" s="46"/>
      <c r="K570" s="46"/>
      <c r="L570" s="46"/>
      <c r="M570" s="46"/>
      <c r="N570" s="46"/>
      <c r="O570" s="46"/>
      <c r="P570" s="46"/>
      <c r="Q570" s="46"/>
    </row>
    <row r="571" spans="8:17" ht="15">
      <c r="H571" s="46"/>
      <c r="I571" s="46"/>
      <c r="J571" s="46"/>
      <c r="K571" s="46"/>
      <c r="L571" s="46"/>
      <c r="M571" s="46"/>
      <c r="N571" s="46"/>
      <c r="O571" s="46"/>
      <c r="P571" s="46"/>
      <c r="Q571" s="46"/>
    </row>
    <row r="572" spans="8:17" ht="15">
      <c r="H572" s="46"/>
      <c r="I572" s="46"/>
      <c r="J572" s="46"/>
      <c r="K572" s="46"/>
      <c r="L572" s="46"/>
      <c r="M572" s="46"/>
      <c r="N572" s="46"/>
      <c r="O572" s="46"/>
      <c r="P572" s="46"/>
      <c r="Q572" s="46"/>
    </row>
    <row r="573" spans="8:17" ht="15">
      <c r="H573" s="46"/>
      <c r="I573" s="46"/>
      <c r="J573" s="46"/>
      <c r="K573" s="46"/>
      <c r="L573" s="46"/>
      <c r="M573" s="46"/>
      <c r="N573" s="46"/>
      <c r="O573" s="46"/>
      <c r="P573" s="46"/>
      <c r="Q573" s="46"/>
    </row>
    <row r="574" spans="8:17" ht="15">
      <c r="H574" s="46"/>
      <c r="I574" s="46"/>
      <c r="J574" s="46"/>
      <c r="K574" s="46"/>
      <c r="L574" s="46"/>
      <c r="M574" s="46"/>
      <c r="N574" s="46"/>
      <c r="O574" s="46"/>
      <c r="P574" s="46"/>
      <c r="Q574" s="46"/>
    </row>
    <row r="575" spans="8:17" ht="15">
      <c r="H575" s="46"/>
      <c r="I575" s="46"/>
      <c r="J575" s="46"/>
      <c r="K575" s="46"/>
      <c r="L575" s="46"/>
      <c r="M575" s="46"/>
      <c r="N575" s="46"/>
      <c r="O575" s="46"/>
      <c r="P575" s="46"/>
      <c r="Q575" s="46"/>
    </row>
    <row r="576" spans="8:17" ht="15">
      <c r="H576" s="46"/>
      <c r="I576" s="46"/>
      <c r="J576" s="46"/>
      <c r="K576" s="46"/>
      <c r="L576" s="46"/>
      <c r="M576" s="46"/>
      <c r="N576" s="46"/>
      <c r="O576" s="46"/>
      <c r="P576" s="46"/>
      <c r="Q576" s="46"/>
    </row>
    <row r="577" spans="8:17" ht="15">
      <c r="H577" s="46"/>
      <c r="I577" s="46"/>
      <c r="J577" s="46"/>
      <c r="K577" s="46"/>
      <c r="L577" s="46"/>
      <c r="M577" s="46"/>
      <c r="N577" s="46"/>
      <c r="O577" s="46"/>
      <c r="P577" s="46"/>
      <c r="Q577" s="46"/>
    </row>
    <row r="578" spans="8:17" ht="15">
      <c r="H578" s="46"/>
      <c r="I578" s="46"/>
      <c r="J578" s="46"/>
      <c r="K578" s="46"/>
      <c r="L578" s="46"/>
      <c r="M578" s="46"/>
      <c r="N578" s="46"/>
      <c r="O578" s="46"/>
      <c r="P578" s="46"/>
      <c r="Q578" s="46"/>
    </row>
    <row r="579" spans="8:17" ht="15">
      <c r="H579" s="46"/>
      <c r="I579" s="46"/>
      <c r="J579" s="46"/>
      <c r="K579" s="46"/>
      <c r="L579" s="46"/>
      <c r="M579" s="46"/>
      <c r="N579" s="46"/>
      <c r="O579" s="46"/>
      <c r="P579" s="46"/>
      <c r="Q579" s="46"/>
    </row>
    <row r="580" spans="8:17" ht="15">
      <c r="H580" s="46"/>
      <c r="I580" s="46"/>
      <c r="J580" s="46"/>
      <c r="K580" s="46"/>
      <c r="L580" s="46"/>
      <c r="M580" s="46"/>
      <c r="N580" s="46"/>
      <c r="O580" s="46"/>
      <c r="P580" s="46"/>
      <c r="Q580" s="46"/>
    </row>
    <row r="581" spans="8:17" ht="15">
      <c r="H581" s="46"/>
      <c r="I581" s="46"/>
      <c r="J581" s="46"/>
      <c r="K581" s="46"/>
      <c r="L581" s="46"/>
      <c r="M581" s="46"/>
      <c r="N581" s="46"/>
      <c r="O581" s="46"/>
      <c r="P581" s="46"/>
      <c r="Q581" s="46"/>
    </row>
    <row r="582" spans="8:17" ht="15">
      <c r="H582" s="46"/>
      <c r="I582" s="46"/>
      <c r="J582" s="46"/>
      <c r="K582" s="46"/>
      <c r="L582" s="46"/>
      <c r="M582" s="46"/>
      <c r="N582" s="46"/>
      <c r="O582" s="46"/>
      <c r="P582" s="46"/>
      <c r="Q582" s="46"/>
    </row>
    <row r="583" spans="8:17" ht="15">
      <c r="H583" s="46"/>
      <c r="I583" s="46"/>
      <c r="J583" s="46"/>
      <c r="K583" s="46"/>
      <c r="L583" s="46"/>
      <c r="M583" s="46"/>
      <c r="N583" s="46"/>
      <c r="O583" s="46"/>
      <c r="P583" s="46"/>
      <c r="Q583" s="46"/>
    </row>
    <row r="584" spans="8:17" ht="15">
      <c r="H584" s="46"/>
      <c r="I584" s="46"/>
      <c r="J584" s="46"/>
      <c r="K584" s="46"/>
      <c r="L584" s="46"/>
      <c r="M584" s="46"/>
      <c r="N584" s="46"/>
      <c r="O584" s="46"/>
      <c r="P584" s="46"/>
      <c r="Q584" s="46"/>
    </row>
    <row r="585" spans="8:17" ht="15">
      <c r="H585" s="46"/>
      <c r="I585" s="46"/>
      <c r="J585" s="46"/>
      <c r="K585" s="46"/>
      <c r="L585" s="46"/>
      <c r="M585" s="46"/>
      <c r="N585" s="46"/>
      <c r="O585" s="46"/>
      <c r="P585" s="46"/>
      <c r="Q585" s="46"/>
    </row>
    <row r="586" spans="8:17" ht="15">
      <c r="H586" s="46"/>
      <c r="I586" s="46"/>
      <c r="J586" s="46"/>
      <c r="K586" s="46"/>
      <c r="L586" s="46"/>
      <c r="M586" s="46"/>
      <c r="N586" s="46"/>
      <c r="O586" s="46"/>
      <c r="P586" s="46"/>
      <c r="Q586" s="46"/>
    </row>
    <row r="587" spans="8:17" ht="15">
      <c r="H587" s="46"/>
      <c r="I587" s="46"/>
      <c r="J587" s="46"/>
      <c r="K587" s="46"/>
      <c r="L587" s="46"/>
      <c r="M587" s="46"/>
      <c r="N587" s="46"/>
      <c r="O587" s="46"/>
      <c r="P587" s="46"/>
      <c r="Q587" s="46"/>
    </row>
    <row r="588" spans="8:17" ht="15">
      <c r="H588" s="46"/>
      <c r="I588" s="46"/>
      <c r="J588" s="46"/>
      <c r="K588" s="46"/>
      <c r="L588" s="46"/>
      <c r="M588" s="46"/>
      <c r="N588" s="46"/>
      <c r="O588" s="46"/>
      <c r="P588" s="46"/>
      <c r="Q588" s="46"/>
    </row>
    <row r="589" spans="8:17" ht="15">
      <c r="H589" s="46"/>
      <c r="I589" s="46"/>
      <c r="J589" s="46"/>
      <c r="K589" s="46"/>
      <c r="L589" s="46"/>
      <c r="M589" s="46"/>
      <c r="N589" s="46"/>
      <c r="O589" s="46"/>
      <c r="P589" s="46"/>
      <c r="Q589" s="46"/>
    </row>
    <row r="590" spans="8:17" ht="15">
      <c r="H590" s="46"/>
      <c r="I590" s="46"/>
      <c r="J590" s="46"/>
      <c r="K590" s="46"/>
      <c r="L590" s="46"/>
      <c r="M590" s="46"/>
      <c r="N590" s="46"/>
      <c r="O590" s="46"/>
      <c r="P590" s="46"/>
      <c r="Q590" s="46"/>
    </row>
    <row r="591" spans="8:17" ht="15">
      <c r="H591" s="46"/>
      <c r="I591" s="46"/>
      <c r="J591" s="46"/>
      <c r="K591" s="46"/>
      <c r="L591" s="46"/>
      <c r="M591" s="46"/>
      <c r="N591" s="46"/>
      <c r="O591" s="46"/>
      <c r="P591" s="46"/>
      <c r="Q591" s="46"/>
    </row>
    <row r="592" spans="8:17" ht="15">
      <c r="H592" s="46"/>
      <c r="I592" s="46"/>
      <c r="J592" s="46"/>
      <c r="K592" s="46"/>
      <c r="L592" s="46"/>
      <c r="M592" s="46"/>
      <c r="N592" s="46"/>
      <c r="O592" s="46"/>
      <c r="P592" s="46"/>
      <c r="Q592" s="46"/>
    </row>
    <row r="593" spans="8:17" ht="15">
      <c r="H593" s="46"/>
      <c r="I593" s="46"/>
      <c r="J593" s="46"/>
      <c r="K593" s="46"/>
      <c r="L593" s="46"/>
      <c r="M593" s="46"/>
      <c r="N593" s="46"/>
      <c r="O593" s="46"/>
      <c r="P593" s="46"/>
      <c r="Q593" s="46"/>
    </row>
    <row r="594" spans="8:17" ht="15">
      <c r="H594" s="46"/>
      <c r="I594" s="46"/>
      <c r="J594" s="46"/>
      <c r="K594" s="46"/>
      <c r="L594" s="46"/>
      <c r="M594" s="46"/>
      <c r="N594" s="46"/>
      <c r="O594" s="46"/>
      <c r="P594" s="46"/>
      <c r="Q594" s="46"/>
    </row>
    <row r="595" spans="8:17" ht="15">
      <c r="H595" s="46"/>
      <c r="I595" s="46"/>
      <c r="J595" s="46"/>
      <c r="K595" s="46"/>
      <c r="L595" s="46"/>
      <c r="M595" s="46"/>
      <c r="N595" s="46"/>
      <c r="O595" s="46"/>
      <c r="P595" s="46"/>
      <c r="Q595" s="46"/>
    </row>
    <row r="596" spans="8:17" ht="15">
      <c r="H596" s="46"/>
      <c r="I596" s="46"/>
      <c r="J596" s="46"/>
      <c r="K596" s="46"/>
      <c r="L596" s="46"/>
      <c r="M596" s="46"/>
      <c r="N596" s="46"/>
      <c r="O596" s="46"/>
      <c r="P596" s="46"/>
      <c r="Q596" s="46"/>
    </row>
    <row r="597" spans="8:17" ht="15">
      <c r="H597" s="46"/>
      <c r="I597" s="46"/>
      <c r="J597" s="46"/>
      <c r="K597" s="46"/>
      <c r="L597" s="46"/>
      <c r="M597" s="46"/>
      <c r="N597" s="46"/>
      <c r="O597" s="46"/>
      <c r="P597" s="46"/>
      <c r="Q597" s="46"/>
    </row>
    <row r="598" spans="8:17" ht="15">
      <c r="H598" s="46"/>
      <c r="I598" s="46"/>
      <c r="J598" s="46"/>
      <c r="K598" s="46"/>
      <c r="L598" s="46"/>
      <c r="M598" s="46"/>
      <c r="N598" s="46"/>
      <c r="O598" s="46"/>
      <c r="P598" s="46"/>
      <c r="Q598" s="46"/>
    </row>
    <row r="599" spans="8:17" ht="15">
      <c r="H599" s="46"/>
      <c r="I599" s="46"/>
      <c r="J599" s="46"/>
      <c r="K599" s="46"/>
      <c r="L599" s="46"/>
      <c r="M599" s="46"/>
      <c r="N599" s="46"/>
      <c r="O599" s="46"/>
      <c r="P599" s="46"/>
      <c r="Q599" s="46"/>
    </row>
    <row r="600" spans="8:17" ht="15">
      <c r="H600" s="46"/>
      <c r="I600" s="46"/>
      <c r="J600" s="46"/>
      <c r="K600" s="46"/>
      <c r="L600" s="46"/>
      <c r="M600" s="46"/>
      <c r="N600" s="46"/>
      <c r="O600" s="46"/>
      <c r="P600" s="46"/>
      <c r="Q600" s="46"/>
    </row>
    <row r="601" spans="8:17" ht="15">
      <c r="H601" s="46"/>
      <c r="I601" s="46"/>
      <c r="J601" s="46"/>
      <c r="K601" s="46"/>
      <c r="L601" s="46"/>
      <c r="M601" s="46"/>
      <c r="N601" s="46"/>
      <c r="O601" s="46"/>
      <c r="P601" s="46"/>
      <c r="Q601" s="46"/>
    </row>
    <row r="602" spans="8:17" ht="15">
      <c r="H602" s="46"/>
      <c r="I602" s="46"/>
      <c r="J602" s="46"/>
      <c r="K602" s="46"/>
      <c r="L602" s="46"/>
      <c r="M602" s="46"/>
      <c r="N602" s="46"/>
      <c r="O602" s="46"/>
      <c r="P602" s="46"/>
      <c r="Q602" s="46"/>
    </row>
    <row r="603" spans="8:17" ht="15">
      <c r="H603" s="46"/>
      <c r="I603" s="46"/>
      <c r="J603" s="46"/>
      <c r="K603" s="46"/>
      <c r="L603" s="46"/>
      <c r="M603" s="46"/>
      <c r="N603" s="46"/>
      <c r="O603" s="46"/>
      <c r="P603" s="46"/>
      <c r="Q603" s="46"/>
    </row>
    <row r="604" spans="8:17" ht="15">
      <c r="H604" s="46"/>
      <c r="I604" s="46"/>
      <c r="J604" s="46"/>
      <c r="K604" s="46"/>
      <c r="L604" s="46"/>
      <c r="M604" s="46"/>
      <c r="N604" s="46"/>
      <c r="O604" s="46"/>
      <c r="P604" s="46"/>
      <c r="Q604" s="46"/>
    </row>
    <row r="605" spans="8:17" ht="15">
      <c r="H605" s="46"/>
      <c r="I605" s="46"/>
      <c r="J605" s="46"/>
      <c r="K605" s="46"/>
      <c r="L605" s="46"/>
      <c r="M605" s="46"/>
      <c r="N605" s="46"/>
      <c r="O605" s="46"/>
      <c r="P605" s="46"/>
      <c r="Q605" s="46"/>
    </row>
    <row r="606" spans="8:17" ht="15">
      <c r="H606" s="46"/>
      <c r="I606" s="46"/>
      <c r="J606" s="46"/>
      <c r="K606" s="46"/>
      <c r="L606" s="46"/>
      <c r="M606" s="46"/>
      <c r="N606" s="46"/>
      <c r="O606" s="46"/>
      <c r="P606" s="46"/>
      <c r="Q606" s="46"/>
    </row>
    <row r="607" spans="8:17" ht="15">
      <c r="H607" s="46"/>
      <c r="I607" s="46"/>
      <c r="J607" s="46"/>
      <c r="K607" s="46"/>
      <c r="L607" s="46"/>
      <c r="M607" s="46"/>
      <c r="N607" s="46"/>
      <c r="O607" s="46"/>
      <c r="P607" s="46"/>
      <c r="Q607" s="46"/>
    </row>
    <row r="608" spans="8:17" ht="15">
      <c r="H608" s="46"/>
      <c r="I608" s="46"/>
      <c r="J608" s="46"/>
      <c r="K608" s="46"/>
      <c r="L608" s="46"/>
      <c r="M608" s="46"/>
      <c r="N608" s="46"/>
      <c r="O608" s="46"/>
      <c r="P608" s="46"/>
      <c r="Q608" s="46"/>
    </row>
    <row r="609" spans="8:17" ht="15">
      <c r="H609" s="46"/>
      <c r="I609" s="46"/>
      <c r="J609" s="46"/>
      <c r="K609" s="46"/>
      <c r="L609" s="46"/>
      <c r="M609" s="46"/>
      <c r="N609" s="46"/>
      <c r="O609" s="46"/>
      <c r="P609" s="46"/>
      <c r="Q609" s="46"/>
    </row>
    <row r="610" spans="8:17" ht="15">
      <c r="H610" s="46"/>
      <c r="I610" s="46"/>
      <c r="J610" s="46"/>
      <c r="K610" s="46"/>
      <c r="L610" s="46"/>
      <c r="M610" s="46"/>
      <c r="N610" s="46"/>
      <c r="O610" s="46"/>
      <c r="P610" s="46"/>
      <c r="Q610" s="46"/>
    </row>
    <row r="611" spans="8:17" ht="15">
      <c r="H611" s="46"/>
      <c r="I611" s="46"/>
      <c r="J611" s="46"/>
      <c r="K611" s="46"/>
      <c r="L611" s="46"/>
      <c r="M611" s="46"/>
      <c r="N611" s="46"/>
      <c r="O611" s="46"/>
      <c r="P611" s="46"/>
      <c r="Q611" s="46"/>
    </row>
    <row r="612" spans="8:17" ht="15">
      <c r="H612" s="46"/>
      <c r="I612" s="46"/>
      <c r="J612" s="46"/>
      <c r="K612" s="46"/>
      <c r="L612" s="46"/>
      <c r="M612" s="46"/>
      <c r="N612" s="46"/>
      <c r="O612" s="46"/>
      <c r="P612" s="46"/>
      <c r="Q612" s="46"/>
    </row>
    <row r="613" spans="8:17" ht="15">
      <c r="H613" s="46"/>
      <c r="I613" s="46"/>
      <c r="J613" s="46"/>
      <c r="K613" s="46"/>
      <c r="L613" s="46"/>
      <c r="M613" s="46"/>
      <c r="N613" s="46"/>
      <c r="O613" s="46"/>
      <c r="P613" s="46"/>
      <c r="Q613" s="46"/>
    </row>
    <row r="614" spans="8:17" ht="15">
      <c r="H614" s="46"/>
      <c r="I614" s="46"/>
      <c r="J614" s="46"/>
      <c r="K614" s="46"/>
      <c r="L614" s="46"/>
      <c r="M614" s="46"/>
      <c r="N614" s="46"/>
      <c r="O614" s="46"/>
      <c r="P614" s="46"/>
      <c r="Q614" s="46"/>
    </row>
    <row r="615" spans="8:17" ht="15">
      <c r="H615" s="46"/>
      <c r="I615" s="46"/>
      <c r="J615" s="46"/>
      <c r="K615" s="46"/>
      <c r="L615" s="46"/>
      <c r="M615" s="46"/>
      <c r="N615" s="46"/>
      <c r="O615" s="46"/>
      <c r="P615" s="46"/>
      <c r="Q615" s="46"/>
    </row>
    <row r="616" spans="8:17" ht="15">
      <c r="H616" s="46"/>
      <c r="I616" s="46"/>
      <c r="J616" s="46"/>
      <c r="K616" s="46"/>
      <c r="L616" s="46"/>
      <c r="M616" s="46"/>
      <c r="N616" s="46"/>
      <c r="O616" s="46"/>
      <c r="P616" s="46"/>
      <c r="Q616" s="46"/>
    </row>
    <row r="617" spans="8:17" ht="15">
      <c r="H617" s="46"/>
      <c r="I617" s="46"/>
      <c r="J617" s="46"/>
      <c r="K617" s="46"/>
      <c r="L617" s="46"/>
      <c r="M617" s="46"/>
      <c r="N617" s="46"/>
      <c r="O617" s="46"/>
      <c r="P617" s="46"/>
      <c r="Q617" s="46"/>
    </row>
    <row r="618" spans="8:17" ht="15">
      <c r="H618" s="46"/>
      <c r="I618" s="46"/>
      <c r="J618" s="46"/>
      <c r="K618" s="46"/>
      <c r="L618" s="46"/>
      <c r="M618" s="46"/>
      <c r="N618" s="46"/>
      <c r="O618" s="46"/>
      <c r="P618" s="46"/>
      <c r="Q618" s="46"/>
    </row>
    <row r="619" spans="8:17" ht="15">
      <c r="H619" s="46"/>
      <c r="I619" s="46"/>
      <c r="J619" s="46"/>
      <c r="K619" s="46"/>
      <c r="L619" s="46"/>
      <c r="M619" s="46"/>
      <c r="N619" s="46"/>
      <c r="O619" s="46"/>
      <c r="P619" s="46"/>
      <c r="Q619" s="46"/>
    </row>
    <row r="620" spans="8:17" ht="15">
      <c r="H620" s="46"/>
      <c r="I620" s="46"/>
      <c r="J620" s="46"/>
      <c r="K620" s="46"/>
      <c r="L620" s="46"/>
      <c r="M620" s="46"/>
      <c r="N620" s="46"/>
      <c r="O620" s="46"/>
      <c r="P620" s="46"/>
      <c r="Q620" s="46"/>
    </row>
    <row r="621" spans="8:17" ht="15">
      <c r="H621" s="46"/>
      <c r="I621" s="46"/>
      <c r="J621" s="46"/>
      <c r="K621" s="46"/>
      <c r="L621" s="46"/>
      <c r="M621" s="46"/>
      <c r="N621" s="46"/>
      <c r="O621" s="46"/>
      <c r="P621" s="46"/>
      <c r="Q621" s="46"/>
    </row>
    <row r="622" spans="8:17" ht="15">
      <c r="H622" s="46"/>
      <c r="I622" s="46"/>
      <c r="J622" s="46"/>
      <c r="K622" s="46"/>
      <c r="L622" s="46"/>
      <c r="M622" s="46"/>
      <c r="N622" s="46"/>
      <c r="O622" s="46"/>
      <c r="P622" s="46"/>
      <c r="Q622" s="46"/>
    </row>
    <row r="623" spans="8:17" ht="15">
      <c r="H623" s="46"/>
      <c r="I623" s="46"/>
      <c r="J623" s="46"/>
      <c r="K623" s="46"/>
      <c r="L623" s="46"/>
      <c r="M623" s="46"/>
      <c r="N623" s="46"/>
      <c r="O623" s="46"/>
      <c r="P623" s="46"/>
      <c r="Q623" s="46"/>
    </row>
    <row r="624" spans="8:17" ht="15">
      <c r="H624" s="46"/>
      <c r="I624" s="46"/>
      <c r="J624" s="46"/>
      <c r="K624" s="46"/>
      <c r="L624" s="46"/>
      <c r="M624" s="46"/>
      <c r="N624" s="46"/>
      <c r="O624" s="46"/>
      <c r="P624" s="46"/>
      <c r="Q624" s="46"/>
    </row>
    <row r="625" spans="8:17" ht="15">
      <c r="H625" s="46"/>
      <c r="I625" s="46"/>
      <c r="J625" s="46"/>
      <c r="K625" s="46"/>
      <c r="L625" s="46"/>
      <c r="M625" s="46"/>
      <c r="N625" s="46"/>
      <c r="O625" s="46"/>
      <c r="P625" s="46"/>
      <c r="Q625" s="46"/>
    </row>
    <row r="626" spans="8:17" ht="15">
      <c r="H626" s="46"/>
      <c r="I626" s="46"/>
      <c r="J626" s="46"/>
      <c r="K626" s="46"/>
      <c r="L626" s="46"/>
      <c r="M626" s="46"/>
      <c r="N626" s="46"/>
      <c r="O626" s="46"/>
      <c r="P626" s="46"/>
      <c r="Q626" s="46"/>
    </row>
    <row r="627" spans="8:17" ht="15">
      <c r="H627" s="46"/>
      <c r="I627" s="46"/>
      <c r="J627" s="46"/>
      <c r="K627" s="46"/>
      <c r="L627" s="46"/>
      <c r="M627" s="46"/>
      <c r="N627" s="46"/>
      <c r="O627" s="46"/>
      <c r="P627" s="46"/>
      <c r="Q627" s="46"/>
    </row>
    <row r="628" spans="8:17" ht="15">
      <c r="H628" s="46"/>
      <c r="I628" s="46"/>
      <c r="J628" s="46"/>
      <c r="K628" s="46"/>
      <c r="L628" s="46"/>
      <c r="M628" s="46"/>
      <c r="N628" s="46"/>
      <c r="O628" s="46"/>
      <c r="P628" s="46"/>
      <c r="Q628" s="46"/>
    </row>
    <row r="629" spans="8:17" ht="15">
      <c r="H629" s="46"/>
      <c r="I629" s="46"/>
      <c r="J629" s="46"/>
      <c r="K629" s="46"/>
      <c r="L629" s="46"/>
      <c r="M629" s="46"/>
      <c r="N629" s="46"/>
      <c r="O629" s="46"/>
      <c r="P629" s="46"/>
      <c r="Q629" s="46"/>
    </row>
    <row r="630" spans="8:17" ht="15">
      <c r="H630" s="46"/>
      <c r="I630" s="46"/>
      <c r="J630" s="46"/>
      <c r="K630" s="46"/>
      <c r="L630" s="46"/>
      <c r="M630" s="46"/>
      <c r="N630" s="46"/>
      <c r="O630" s="46"/>
      <c r="P630" s="46"/>
      <c r="Q630" s="46"/>
    </row>
    <row r="631" spans="8:17" ht="15">
      <c r="H631" s="46"/>
      <c r="I631" s="46"/>
      <c r="J631" s="46"/>
      <c r="K631" s="46"/>
      <c r="L631" s="46"/>
      <c r="M631" s="46"/>
      <c r="N631" s="46"/>
      <c r="O631" s="46"/>
      <c r="P631" s="46"/>
      <c r="Q631" s="46"/>
    </row>
    <row r="632" spans="8:17" ht="15">
      <c r="H632" s="46"/>
      <c r="I632" s="46"/>
      <c r="J632" s="46"/>
      <c r="K632" s="46"/>
      <c r="L632" s="46"/>
      <c r="M632" s="46"/>
      <c r="N632" s="46"/>
      <c r="O632" s="46"/>
      <c r="P632" s="46"/>
      <c r="Q632" s="46"/>
    </row>
    <row r="633" spans="8:17" ht="15">
      <c r="H633" s="46"/>
      <c r="I633" s="46"/>
      <c r="J633" s="46"/>
      <c r="K633" s="46"/>
      <c r="L633" s="46"/>
      <c r="M633" s="46"/>
      <c r="N633" s="46"/>
      <c r="O633" s="46"/>
      <c r="P633" s="46"/>
      <c r="Q633" s="46"/>
    </row>
    <row r="634" spans="8:17" ht="15">
      <c r="H634" s="46"/>
      <c r="I634" s="46"/>
      <c r="J634" s="46"/>
      <c r="K634" s="46"/>
      <c r="L634" s="46"/>
      <c r="M634" s="46"/>
      <c r="N634" s="46"/>
      <c r="O634" s="46"/>
      <c r="P634" s="46"/>
      <c r="Q634" s="46"/>
    </row>
    <row r="635" spans="8:17" ht="15">
      <c r="H635" s="46"/>
      <c r="I635" s="46"/>
      <c r="J635" s="46"/>
      <c r="K635" s="46"/>
      <c r="L635" s="46"/>
      <c r="M635" s="46"/>
      <c r="N635" s="46"/>
      <c r="O635" s="46"/>
      <c r="P635" s="46"/>
      <c r="Q635" s="46"/>
    </row>
    <row r="636" spans="8:17" ht="15">
      <c r="H636" s="46"/>
      <c r="I636" s="46"/>
      <c r="J636" s="46"/>
      <c r="K636" s="46"/>
      <c r="L636" s="46"/>
      <c r="M636" s="46"/>
      <c r="N636" s="46"/>
      <c r="O636" s="46"/>
      <c r="P636" s="46"/>
      <c r="Q636" s="46"/>
    </row>
    <row r="637" spans="8:17" ht="15">
      <c r="H637" s="46"/>
      <c r="I637" s="46"/>
      <c r="J637" s="46"/>
      <c r="K637" s="46"/>
      <c r="L637" s="46"/>
      <c r="M637" s="46"/>
      <c r="N637" s="46"/>
      <c r="O637" s="46"/>
      <c r="P637" s="46"/>
      <c r="Q637" s="46"/>
    </row>
    <row r="638" spans="8:17" ht="15">
      <c r="H638" s="46"/>
      <c r="I638" s="46"/>
      <c r="J638" s="46"/>
      <c r="K638" s="46"/>
      <c r="L638" s="46"/>
      <c r="M638" s="46"/>
      <c r="N638" s="46"/>
      <c r="O638" s="46"/>
      <c r="P638" s="46"/>
      <c r="Q638" s="46"/>
    </row>
    <row r="639" spans="8:17" ht="15">
      <c r="H639" s="46"/>
      <c r="I639" s="46"/>
      <c r="J639" s="46"/>
      <c r="K639" s="46"/>
      <c r="L639" s="46"/>
      <c r="M639" s="46"/>
      <c r="N639" s="46"/>
      <c r="O639" s="46"/>
      <c r="P639" s="46"/>
      <c r="Q639" s="46"/>
    </row>
    <row r="640" spans="8:17" ht="15">
      <c r="H640" s="46"/>
      <c r="I640" s="46"/>
      <c r="J640" s="46"/>
      <c r="K640" s="46"/>
      <c r="L640" s="46"/>
      <c r="M640" s="46"/>
      <c r="N640" s="46"/>
      <c r="O640" s="46"/>
      <c r="P640" s="46"/>
      <c r="Q640" s="46"/>
    </row>
    <row r="641" spans="8:17" ht="15">
      <c r="H641" s="46"/>
      <c r="I641" s="46"/>
      <c r="J641" s="46"/>
      <c r="K641" s="46"/>
      <c r="L641" s="46"/>
      <c r="M641" s="46"/>
      <c r="N641" s="46"/>
      <c r="O641" s="46"/>
      <c r="P641" s="46"/>
      <c r="Q641" s="46"/>
    </row>
    <row r="642" spans="8:17" ht="15">
      <c r="H642" s="46"/>
      <c r="I642" s="46"/>
      <c r="J642" s="46"/>
      <c r="K642" s="46"/>
      <c r="L642" s="46"/>
      <c r="M642" s="46"/>
      <c r="N642" s="46"/>
      <c r="O642" s="46"/>
      <c r="P642" s="46"/>
      <c r="Q642" s="46"/>
    </row>
    <row r="643" spans="8:17" ht="15">
      <c r="H643" s="46"/>
      <c r="I643" s="46"/>
      <c r="J643" s="46"/>
      <c r="K643" s="46"/>
      <c r="L643" s="46"/>
      <c r="M643" s="46"/>
      <c r="N643" s="46"/>
      <c r="O643" s="46"/>
      <c r="P643" s="46"/>
      <c r="Q643" s="46"/>
    </row>
    <row r="644" spans="8:17" ht="15">
      <c r="H644" s="46"/>
      <c r="I644" s="46"/>
      <c r="J644" s="46"/>
      <c r="K644" s="46"/>
      <c r="L644" s="46"/>
      <c r="M644" s="46"/>
      <c r="N644" s="46"/>
      <c r="O644" s="46"/>
      <c r="P644" s="46"/>
      <c r="Q644" s="46"/>
    </row>
    <row r="645" spans="8:17" ht="15">
      <c r="H645" s="46"/>
      <c r="I645" s="46"/>
      <c r="J645" s="46"/>
      <c r="K645" s="46"/>
      <c r="L645" s="46"/>
      <c r="M645" s="46"/>
      <c r="N645" s="46"/>
      <c r="O645" s="46"/>
      <c r="P645" s="46"/>
      <c r="Q645" s="46"/>
    </row>
    <row r="646" spans="8:17" ht="15">
      <c r="H646" s="46"/>
      <c r="I646" s="46"/>
      <c r="J646" s="46"/>
      <c r="K646" s="46"/>
      <c r="L646" s="46"/>
      <c r="M646" s="46"/>
      <c r="N646" s="46"/>
      <c r="O646" s="46"/>
      <c r="P646" s="46"/>
      <c r="Q646" s="46"/>
    </row>
    <row r="647" spans="8:17" ht="15">
      <c r="H647" s="46"/>
      <c r="I647" s="46"/>
      <c r="J647" s="46"/>
      <c r="K647" s="46"/>
      <c r="L647" s="46"/>
      <c r="M647" s="46"/>
      <c r="N647" s="46"/>
      <c r="O647" s="46"/>
      <c r="P647" s="46"/>
      <c r="Q647" s="46"/>
    </row>
    <row r="648" spans="8:17" ht="15">
      <c r="H648" s="46"/>
      <c r="I648" s="46"/>
      <c r="J648" s="46"/>
      <c r="K648" s="46"/>
      <c r="L648" s="46"/>
      <c r="M648" s="46"/>
      <c r="N648" s="46"/>
      <c r="O648" s="46"/>
      <c r="P648" s="46"/>
      <c r="Q648" s="46"/>
    </row>
    <row r="649" spans="8:17" ht="15">
      <c r="H649" s="46"/>
      <c r="I649" s="46"/>
      <c r="J649" s="46"/>
      <c r="K649" s="46"/>
      <c r="L649" s="46"/>
      <c r="M649" s="46"/>
      <c r="N649" s="46"/>
      <c r="O649" s="46"/>
      <c r="P649" s="46"/>
      <c r="Q649" s="46"/>
    </row>
    <row r="650" spans="8:17" ht="15">
      <c r="H650" s="46"/>
      <c r="I650" s="46"/>
      <c r="J650" s="46"/>
      <c r="K650" s="46"/>
      <c r="L650" s="46"/>
      <c r="M650" s="46"/>
      <c r="N650" s="46"/>
      <c r="O650" s="46"/>
      <c r="P650" s="46"/>
      <c r="Q650" s="46"/>
    </row>
    <row r="651" spans="8:17" ht="15">
      <c r="H651" s="46"/>
      <c r="I651" s="46"/>
      <c r="J651" s="46"/>
      <c r="K651" s="46"/>
      <c r="L651" s="46"/>
      <c r="M651" s="46"/>
      <c r="N651" s="46"/>
      <c r="O651" s="46"/>
      <c r="P651" s="46"/>
      <c r="Q651" s="46"/>
    </row>
    <row r="652" spans="8:17" ht="15">
      <c r="H652" s="46"/>
      <c r="I652" s="46"/>
      <c r="J652" s="46"/>
      <c r="K652" s="46"/>
      <c r="L652" s="46"/>
      <c r="M652" s="46"/>
      <c r="N652" s="46"/>
      <c r="O652" s="46"/>
      <c r="P652" s="46"/>
      <c r="Q652" s="46"/>
    </row>
    <row r="653" spans="8:17" ht="15">
      <c r="H653" s="46"/>
      <c r="I653" s="46"/>
      <c r="J653" s="46"/>
      <c r="K653" s="46"/>
      <c r="L653" s="46"/>
      <c r="M653" s="46"/>
      <c r="N653" s="46"/>
      <c r="O653" s="46"/>
      <c r="P653" s="46"/>
      <c r="Q653" s="46"/>
    </row>
    <row r="654" spans="8:17" ht="15">
      <c r="H654" s="46"/>
      <c r="I654" s="46"/>
      <c r="J654" s="46"/>
      <c r="K654" s="46"/>
      <c r="L654" s="46"/>
      <c r="M654" s="46"/>
      <c r="N654" s="46"/>
      <c r="O654" s="46"/>
      <c r="P654" s="46"/>
      <c r="Q654" s="46"/>
    </row>
    <row r="655" spans="8:17" ht="15">
      <c r="H655" s="46"/>
      <c r="I655" s="46"/>
      <c r="J655" s="46"/>
      <c r="K655" s="46"/>
      <c r="L655" s="46"/>
      <c r="M655" s="46"/>
      <c r="N655" s="46"/>
      <c r="O655" s="46"/>
      <c r="P655" s="46"/>
      <c r="Q655" s="46"/>
    </row>
    <row r="656" spans="8:17" ht="15">
      <c r="H656" s="46"/>
      <c r="I656" s="46"/>
      <c r="J656" s="46"/>
      <c r="K656" s="46"/>
      <c r="L656" s="46"/>
      <c r="M656" s="46"/>
      <c r="N656" s="46"/>
      <c r="O656" s="46"/>
      <c r="P656" s="46"/>
      <c r="Q656" s="46"/>
    </row>
    <row r="657" spans="8:17" ht="15">
      <c r="H657" s="46"/>
      <c r="I657" s="46"/>
      <c r="J657" s="46"/>
      <c r="K657" s="46"/>
      <c r="L657" s="46"/>
      <c r="M657" s="46"/>
      <c r="N657" s="46"/>
      <c r="O657" s="46"/>
      <c r="P657" s="46"/>
      <c r="Q657" s="46"/>
    </row>
    <row r="658" spans="8:17" ht="15">
      <c r="H658" s="46"/>
      <c r="I658" s="46"/>
      <c r="J658" s="46"/>
      <c r="K658" s="46"/>
      <c r="L658" s="46"/>
      <c r="M658" s="46"/>
      <c r="N658" s="46"/>
      <c r="O658" s="46"/>
      <c r="P658" s="46"/>
      <c r="Q658" s="46"/>
    </row>
    <row r="659" spans="8:17" ht="15">
      <c r="H659" s="46"/>
      <c r="I659" s="46"/>
      <c r="J659" s="46"/>
      <c r="K659" s="46"/>
      <c r="L659" s="46"/>
      <c r="M659" s="46"/>
      <c r="N659" s="46"/>
      <c r="O659" s="46"/>
      <c r="P659" s="46"/>
      <c r="Q659" s="46"/>
    </row>
    <row r="660" spans="8:17" ht="15">
      <c r="H660" s="46"/>
      <c r="I660" s="46"/>
      <c r="J660" s="46"/>
      <c r="K660" s="46"/>
      <c r="L660" s="46"/>
      <c r="M660" s="46"/>
      <c r="N660" s="46"/>
      <c r="O660" s="46"/>
      <c r="P660" s="46"/>
      <c r="Q660" s="46"/>
    </row>
    <row r="661" spans="8:17" ht="15">
      <c r="H661" s="46"/>
      <c r="I661" s="46"/>
      <c r="J661" s="46"/>
      <c r="K661" s="46"/>
      <c r="L661" s="46"/>
      <c r="M661" s="46"/>
      <c r="N661" s="46"/>
      <c r="O661" s="46"/>
      <c r="P661" s="46"/>
      <c r="Q661" s="46"/>
    </row>
    <row r="662" spans="8:17" ht="15">
      <c r="H662" s="46"/>
      <c r="I662" s="46"/>
      <c r="J662" s="46"/>
      <c r="K662" s="46"/>
      <c r="L662" s="46"/>
      <c r="M662" s="46"/>
      <c r="N662" s="46"/>
      <c r="O662" s="46"/>
      <c r="P662" s="46"/>
      <c r="Q662" s="46"/>
    </row>
    <row r="663" spans="8:17" ht="15">
      <c r="H663" s="46"/>
      <c r="I663" s="46"/>
      <c r="J663" s="46"/>
      <c r="K663" s="46"/>
      <c r="L663" s="46"/>
      <c r="M663" s="46"/>
      <c r="N663" s="46"/>
      <c r="O663" s="46"/>
      <c r="P663" s="46"/>
      <c r="Q663" s="46"/>
    </row>
    <row r="664" spans="8:17" ht="15">
      <c r="H664" s="46"/>
      <c r="I664" s="46"/>
      <c r="J664" s="46"/>
      <c r="K664" s="46"/>
      <c r="L664" s="46"/>
      <c r="M664" s="46"/>
      <c r="N664" s="46"/>
      <c r="O664" s="46"/>
      <c r="P664" s="46"/>
      <c r="Q664" s="46"/>
    </row>
    <row r="665" spans="8:17" ht="15">
      <c r="H665" s="46"/>
      <c r="I665" s="46"/>
      <c r="J665" s="46"/>
      <c r="K665" s="46"/>
      <c r="L665" s="46"/>
      <c r="M665" s="46"/>
      <c r="N665" s="46"/>
      <c r="O665" s="46"/>
      <c r="P665" s="46"/>
      <c r="Q665" s="46"/>
    </row>
    <row r="666" spans="8:17" ht="15">
      <c r="H666" s="46"/>
      <c r="I666" s="46"/>
      <c r="J666" s="46"/>
      <c r="K666" s="46"/>
      <c r="L666" s="46"/>
      <c r="M666" s="46"/>
      <c r="N666" s="46"/>
      <c r="O666" s="46"/>
      <c r="P666" s="46"/>
      <c r="Q666" s="46"/>
    </row>
    <row r="667" spans="8:17" ht="15">
      <c r="H667" s="46"/>
      <c r="I667" s="46"/>
      <c r="J667" s="46"/>
      <c r="K667" s="46"/>
      <c r="L667" s="46"/>
      <c r="M667" s="46"/>
      <c r="N667" s="46"/>
      <c r="O667" s="46"/>
      <c r="P667" s="46"/>
      <c r="Q667" s="46"/>
    </row>
    <row r="668" spans="8:17" ht="15">
      <c r="H668" s="46"/>
      <c r="I668" s="46"/>
      <c r="J668" s="46"/>
      <c r="K668" s="46"/>
      <c r="L668" s="46"/>
      <c r="M668" s="46"/>
      <c r="N668" s="46"/>
      <c r="O668" s="46"/>
      <c r="P668" s="46"/>
      <c r="Q668" s="46"/>
    </row>
    <row r="669" spans="8:17" ht="15">
      <c r="H669" s="46"/>
      <c r="I669" s="46"/>
      <c r="J669" s="46"/>
      <c r="K669" s="46"/>
      <c r="L669" s="46"/>
      <c r="M669" s="46"/>
      <c r="N669" s="46"/>
      <c r="O669" s="46"/>
      <c r="P669" s="46"/>
      <c r="Q669" s="46"/>
    </row>
    <row r="670" spans="8:17" ht="15">
      <c r="H670" s="46"/>
      <c r="I670" s="46"/>
      <c r="J670" s="46"/>
      <c r="K670" s="46"/>
      <c r="L670" s="46"/>
      <c r="M670" s="46"/>
      <c r="N670" s="46"/>
      <c r="O670" s="46"/>
      <c r="P670" s="46"/>
      <c r="Q670" s="46"/>
    </row>
    <row r="671" spans="8:17" ht="15">
      <c r="H671" s="46"/>
      <c r="I671" s="46"/>
      <c r="J671" s="46"/>
      <c r="K671" s="46"/>
      <c r="L671" s="46"/>
      <c r="M671" s="46"/>
      <c r="N671" s="46"/>
      <c r="O671" s="46"/>
      <c r="P671" s="46"/>
      <c r="Q671" s="46"/>
    </row>
    <row r="672" spans="8:17" ht="15">
      <c r="H672" s="46"/>
      <c r="I672" s="46"/>
      <c r="J672" s="46"/>
      <c r="K672" s="46"/>
      <c r="L672" s="46"/>
      <c r="M672" s="46"/>
      <c r="N672" s="46"/>
      <c r="O672" s="46"/>
      <c r="P672" s="46"/>
      <c r="Q672" s="46"/>
    </row>
    <row r="673" spans="8:17" ht="15">
      <c r="H673" s="46"/>
      <c r="I673" s="46"/>
      <c r="J673" s="46"/>
      <c r="K673" s="46"/>
      <c r="L673" s="46"/>
      <c r="M673" s="46"/>
      <c r="N673" s="46"/>
      <c r="O673" s="46"/>
      <c r="P673" s="46"/>
      <c r="Q673" s="46"/>
    </row>
    <row r="674" spans="8:17" ht="15">
      <c r="H674" s="46"/>
      <c r="I674" s="46"/>
      <c r="J674" s="46"/>
      <c r="K674" s="46"/>
      <c r="L674" s="46"/>
      <c r="M674" s="46"/>
      <c r="N674" s="46"/>
      <c r="O674" s="46"/>
      <c r="P674" s="46"/>
      <c r="Q674" s="46"/>
    </row>
    <row r="675" spans="8:17" ht="15">
      <c r="H675" s="46"/>
      <c r="I675" s="46"/>
      <c r="J675" s="46"/>
      <c r="K675" s="46"/>
      <c r="L675" s="46"/>
      <c r="M675" s="46"/>
      <c r="N675" s="46"/>
      <c r="O675" s="46"/>
      <c r="P675" s="46"/>
      <c r="Q675" s="46"/>
    </row>
    <row r="676" spans="8:17" ht="15">
      <c r="H676" s="46"/>
      <c r="I676" s="46"/>
      <c r="J676" s="46"/>
      <c r="K676" s="46"/>
      <c r="L676" s="46"/>
      <c r="M676" s="46"/>
      <c r="N676" s="46"/>
      <c r="O676" s="46"/>
      <c r="P676" s="46"/>
      <c r="Q676" s="46"/>
    </row>
    <row r="677" spans="8:17" ht="15">
      <c r="H677" s="46"/>
      <c r="I677" s="46"/>
      <c r="J677" s="46"/>
      <c r="K677" s="46"/>
      <c r="L677" s="46"/>
      <c r="M677" s="46"/>
      <c r="N677" s="46"/>
      <c r="O677" s="46"/>
      <c r="P677" s="46"/>
      <c r="Q677" s="46"/>
    </row>
    <row r="678" spans="8:17" ht="15">
      <c r="H678" s="46"/>
      <c r="I678" s="46"/>
      <c r="J678" s="46"/>
      <c r="K678" s="46"/>
      <c r="L678" s="46"/>
      <c r="M678" s="46"/>
      <c r="N678" s="46"/>
      <c r="O678" s="46"/>
      <c r="P678" s="46"/>
      <c r="Q678" s="46"/>
    </row>
    <row r="679" spans="8:17" ht="15">
      <c r="H679" s="46"/>
      <c r="I679" s="46"/>
      <c r="J679" s="46"/>
      <c r="K679" s="46"/>
      <c r="L679" s="46"/>
      <c r="M679" s="46"/>
      <c r="N679" s="46"/>
      <c r="O679" s="46"/>
      <c r="P679" s="46"/>
      <c r="Q679" s="46"/>
    </row>
    <row r="680" spans="8:17" ht="15">
      <c r="H680" s="46"/>
      <c r="I680" s="46"/>
      <c r="J680" s="46"/>
      <c r="K680" s="46"/>
      <c r="L680" s="46"/>
      <c r="M680" s="46"/>
      <c r="N680" s="46"/>
      <c r="O680" s="46"/>
      <c r="P680" s="46"/>
      <c r="Q680" s="46"/>
    </row>
    <row r="681" spans="8:17" ht="15">
      <c r="H681" s="46"/>
      <c r="I681" s="46"/>
      <c r="J681" s="46"/>
      <c r="K681" s="46"/>
      <c r="L681" s="46"/>
      <c r="M681" s="46"/>
      <c r="N681" s="46"/>
      <c r="O681" s="46"/>
      <c r="P681" s="46"/>
      <c r="Q681" s="46"/>
    </row>
    <row r="682" spans="8:17" ht="15">
      <c r="H682" s="46"/>
      <c r="I682" s="46"/>
      <c r="J682" s="46"/>
      <c r="K682" s="46"/>
      <c r="L682" s="46"/>
      <c r="M682" s="46"/>
      <c r="N682" s="46"/>
      <c r="O682" s="46"/>
      <c r="P682" s="46"/>
      <c r="Q682" s="46"/>
    </row>
    <row r="683" spans="8:17" ht="15">
      <c r="H683" s="46"/>
      <c r="I683" s="46"/>
      <c r="J683" s="46"/>
      <c r="K683" s="46"/>
      <c r="L683" s="46"/>
      <c r="M683" s="46"/>
      <c r="N683" s="46"/>
      <c r="O683" s="46"/>
      <c r="P683" s="46"/>
      <c r="Q683" s="46"/>
    </row>
  </sheetData>
  <sheetProtection password="C61D" sheet="1"/>
  <mergeCells count="10">
    <mergeCell ref="B8:G8"/>
    <mergeCell ref="B9:G9"/>
    <mergeCell ref="B10:G10"/>
    <mergeCell ref="B11:G11"/>
    <mergeCell ref="C134:F134"/>
    <mergeCell ref="B2:G2"/>
    <mergeCell ref="B3:G3"/>
    <mergeCell ref="B4:G4"/>
    <mergeCell ref="B5:G5"/>
    <mergeCell ref="B6:G6"/>
  </mergeCells>
  <printOptions/>
  <pageMargins left="0.236220472440945" right="0.236220472440945" top="0.748031496062992" bottom="0.748031496062992" header="0.31496062992126" footer="0.31496062992126"/>
  <pageSetup fitToHeight="0" fitToWidth="1" horizontalDpi="600" verticalDpi="600" orientation="portrait" scale="75" r:id="rId2"/>
  <headerFooter>
    <oddHeader>&amp;R&amp;P de &amp;N</oddHeader>
  </headerFooter>
  <drawing r:id="rId1"/>
</worksheet>
</file>

<file path=xl/worksheets/sheet3.xml><?xml version="1.0" encoding="utf-8"?>
<worksheet xmlns="http://schemas.openxmlformats.org/spreadsheetml/2006/main" xmlns:r="http://schemas.openxmlformats.org/officeDocument/2006/relationships">
  <sheetPr>
    <tabColor theme="8" tint="-0.24997000396251678"/>
    <pageSetUpPr fitToPage="1"/>
  </sheetPr>
  <dimension ref="A2:Q711"/>
  <sheetViews>
    <sheetView showGridLines="0" view="pageBreakPreview" zoomScale="95" zoomScaleNormal="95" zoomScaleSheetLayoutView="95" zoomScalePageLayoutView="0" workbookViewId="0" topLeftCell="A1">
      <selection activeCell="D15" sqref="D15"/>
    </sheetView>
  </sheetViews>
  <sheetFormatPr defaultColWidth="8.7109375" defaultRowHeight="15"/>
  <cols>
    <col min="1" max="1" width="1.7109375" style="9" customWidth="1"/>
    <col min="2" max="2" width="9.00390625" style="9" bestFit="1" customWidth="1"/>
    <col min="3" max="3" width="48.28125" style="9" customWidth="1"/>
    <col min="4" max="4" width="16.421875" style="9" customWidth="1"/>
    <col min="5" max="5" width="14.57421875" style="9" customWidth="1"/>
    <col min="6" max="6" width="24.00390625" style="9" customWidth="1"/>
    <col min="7" max="7" width="24.28125" style="9" customWidth="1"/>
    <col min="8" max="8" width="1.7109375" style="9" customWidth="1"/>
    <col min="9" max="16384" width="8.7109375" style="9" customWidth="1"/>
  </cols>
  <sheetData>
    <row r="2" spans="2:7" ht="23.25">
      <c r="B2" s="138"/>
      <c r="C2" s="139"/>
      <c r="D2" s="139"/>
      <c r="E2" s="139"/>
      <c r="F2" s="139"/>
      <c r="G2" s="140"/>
    </row>
    <row r="3" spans="2:17" ht="15">
      <c r="B3" s="141"/>
      <c r="C3" s="142"/>
      <c r="D3" s="142"/>
      <c r="E3" s="142"/>
      <c r="F3" s="142"/>
      <c r="G3" s="143"/>
      <c r="H3" s="46"/>
      <c r="I3" s="46"/>
      <c r="J3" s="46"/>
      <c r="K3" s="46"/>
      <c r="L3" s="46"/>
      <c r="M3" s="46"/>
      <c r="N3" s="46"/>
      <c r="O3" s="46"/>
      <c r="P3" s="46"/>
      <c r="Q3" s="46"/>
    </row>
    <row r="4" spans="2:17" ht="15">
      <c r="B4" s="141"/>
      <c r="C4" s="142"/>
      <c r="D4" s="142"/>
      <c r="E4" s="142"/>
      <c r="F4" s="142"/>
      <c r="G4" s="143"/>
      <c r="H4" s="46"/>
      <c r="I4" s="46"/>
      <c r="J4" s="46"/>
      <c r="K4" s="46"/>
      <c r="L4" s="46"/>
      <c r="M4" s="46"/>
      <c r="N4" s="46"/>
      <c r="O4" s="46"/>
      <c r="P4" s="46"/>
      <c r="Q4" s="46"/>
    </row>
    <row r="5" spans="2:17" ht="15">
      <c r="B5" s="141"/>
      <c r="C5" s="142"/>
      <c r="D5" s="142"/>
      <c r="E5" s="142"/>
      <c r="F5" s="142"/>
      <c r="G5" s="143"/>
      <c r="H5" s="46"/>
      <c r="I5" s="46"/>
      <c r="J5" s="46"/>
      <c r="K5" s="46"/>
      <c r="L5" s="46"/>
      <c r="M5" s="46"/>
      <c r="N5" s="46"/>
      <c r="O5" s="46"/>
      <c r="P5" s="46"/>
      <c r="Q5" s="46"/>
    </row>
    <row r="6" spans="2:17" ht="15">
      <c r="B6" s="144"/>
      <c r="C6" s="145"/>
      <c r="D6" s="145"/>
      <c r="E6" s="145"/>
      <c r="F6" s="145"/>
      <c r="G6" s="146"/>
      <c r="H6" s="46"/>
      <c r="I6" s="46"/>
      <c r="J6" s="46"/>
      <c r="K6" s="46"/>
      <c r="L6" s="46"/>
      <c r="M6" s="46"/>
      <c r="N6" s="46"/>
      <c r="O6" s="46"/>
      <c r="P6" s="46"/>
      <c r="Q6" s="46"/>
    </row>
    <row r="7" spans="2:17" ht="15">
      <c r="B7" s="23"/>
      <c r="C7" s="18"/>
      <c r="D7" s="18"/>
      <c r="E7" s="18"/>
      <c r="F7" s="18"/>
      <c r="G7" s="24"/>
      <c r="H7" s="46"/>
      <c r="I7" s="46"/>
      <c r="J7" s="46"/>
      <c r="K7" s="46"/>
      <c r="L7" s="46"/>
      <c r="M7" s="46"/>
      <c r="N7" s="46"/>
      <c r="O7" s="46"/>
      <c r="P7" s="46"/>
      <c r="Q7" s="46"/>
    </row>
    <row r="8" spans="2:17" ht="21">
      <c r="B8" s="132" t="s">
        <v>24</v>
      </c>
      <c r="C8" s="133"/>
      <c r="D8" s="133"/>
      <c r="E8" s="133"/>
      <c r="F8" s="133"/>
      <c r="G8" s="134"/>
      <c r="H8" s="46"/>
      <c r="I8" s="46"/>
      <c r="J8" s="46"/>
      <c r="K8" s="46"/>
      <c r="L8" s="46"/>
      <c r="M8" s="46"/>
      <c r="N8" s="46"/>
      <c r="O8" s="46"/>
      <c r="P8" s="46"/>
      <c r="Q8" s="46"/>
    </row>
    <row r="9" spans="2:17" ht="21">
      <c r="B9" s="129" t="s">
        <v>17</v>
      </c>
      <c r="C9" s="130"/>
      <c r="D9" s="130"/>
      <c r="E9" s="130"/>
      <c r="F9" s="130"/>
      <c r="G9" s="131"/>
      <c r="H9" s="46"/>
      <c r="I9" s="46"/>
      <c r="J9" s="46"/>
      <c r="K9" s="46"/>
      <c r="L9" s="46"/>
      <c r="M9" s="46"/>
      <c r="N9" s="46"/>
      <c r="O9" s="46"/>
      <c r="P9" s="46"/>
      <c r="Q9" s="46"/>
    </row>
    <row r="10" spans="2:17" ht="19.5">
      <c r="B10" s="147" t="s">
        <v>72</v>
      </c>
      <c r="C10" s="148"/>
      <c r="D10" s="148"/>
      <c r="E10" s="148"/>
      <c r="F10" s="148"/>
      <c r="G10" s="149"/>
      <c r="H10" s="46"/>
      <c r="I10" s="46"/>
      <c r="J10" s="46"/>
      <c r="K10" s="46"/>
      <c r="L10" s="46"/>
      <c r="M10" s="46"/>
      <c r="N10" s="46"/>
      <c r="O10" s="46"/>
      <c r="P10" s="46"/>
      <c r="Q10" s="46"/>
    </row>
    <row r="11" spans="2:17" ht="15">
      <c r="B11" s="150" t="s">
        <v>27</v>
      </c>
      <c r="C11" s="151"/>
      <c r="D11" s="151"/>
      <c r="E11" s="151"/>
      <c r="F11" s="151"/>
      <c r="G11" s="152"/>
      <c r="H11" s="46"/>
      <c r="I11" s="46"/>
      <c r="J11" s="46"/>
      <c r="K11" s="46"/>
      <c r="L11" s="46"/>
      <c r="M11" s="46"/>
      <c r="N11" s="46"/>
      <c r="O11" s="46"/>
      <c r="P11" s="46"/>
      <c r="Q11" s="46"/>
    </row>
    <row r="12" spans="2:17" ht="15">
      <c r="B12" s="49" t="s">
        <v>6</v>
      </c>
      <c r="C12" s="5" t="s">
        <v>23</v>
      </c>
      <c r="D12" s="6" t="s">
        <v>7</v>
      </c>
      <c r="E12" s="5" t="s">
        <v>5</v>
      </c>
      <c r="F12" s="6" t="s">
        <v>8</v>
      </c>
      <c r="G12" s="50" t="s">
        <v>9</v>
      </c>
      <c r="H12" s="46"/>
      <c r="I12" s="46"/>
      <c r="J12" s="46"/>
      <c r="K12" s="46"/>
      <c r="L12" s="46"/>
      <c r="M12" s="46"/>
      <c r="N12" s="46"/>
      <c r="O12" s="46"/>
      <c r="P12" s="46"/>
      <c r="Q12" s="46"/>
    </row>
    <row r="13" spans="2:17" ht="15">
      <c r="B13" s="15">
        <v>1.3</v>
      </c>
      <c r="C13" s="15" t="s">
        <v>339</v>
      </c>
      <c r="D13" s="15"/>
      <c r="E13" s="15"/>
      <c r="F13" s="15"/>
      <c r="G13" s="15"/>
      <c r="H13" s="46"/>
      <c r="I13" s="46"/>
      <c r="J13" s="46"/>
      <c r="K13" s="46"/>
      <c r="L13" s="46"/>
      <c r="M13" s="46"/>
      <c r="N13" s="46"/>
      <c r="O13" s="46"/>
      <c r="P13" s="46"/>
      <c r="Q13" s="46"/>
    </row>
    <row r="14" spans="2:17" ht="15">
      <c r="B14" s="15" t="s">
        <v>380</v>
      </c>
      <c r="C14" s="15" t="s">
        <v>46</v>
      </c>
      <c r="D14" s="15" t="s">
        <v>4</v>
      </c>
      <c r="E14" s="15" t="s">
        <v>4</v>
      </c>
      <c r="F14" s="15"/>
      <c r="G14" s="70">
        <f>+SUBTOTAL(9,G15:G18)</f>
        <v>0</v>
      </c>
      <c r="H14" s="46"/>
      <c r="I14" s="46"/>
      <c r="J14" s="46"/>
      <c r="K14" s="46"/>
      <c r="L14" s="46"/>
      <c r="M14" s="46"/>
      <c r="N14" s="46"/>
      <c r="O14" s="46"/>
      <c r="P14" s="46"/>
      <c r="Q14" s="46"/>
    </row>
    <row r="15" spans="2:17" ht="71.25">
      <c r="B15" s="4" t="s">
        <v>381</v>
      </c>
      <c r="C15" s="47" t="s">
        <v>341</v>
      </c>
      <c r="D15" s="4">
        <f>0.42</f>
        <v>0.42</v>
      </c>
      <c r="E15" s="3" t="s">
        <v>0</v>
      </c>
      <c r="F15" s="180"/>
      <c r="G15" s="27">
        <f aca="true" t="shared" si="0" ref="G15:G122">D15*F15</f>
        <v>0</v>
      </c>
      <c r="H15" s="46"/>
      <c r="I15" s="46"/>
      <c r="J15" s="46"/>
      <c r="K15" s="46"/>
      <c r="L15" s="46"/>
      <c r="M15" s="46"/>
      <c r="N15" s="46"/>
      <c r="O15" s="46"/>
      <c r="P15" s="46"/>
      <c r="Q15" s="46"/>
    </row>
    <row r="16" spans="2:17" ht="42.75">
      <c r="B16" s="4" t="s">
        <v>382</v>
      </c>
      <c r="C16" s="47" t="s">
        <v>374</v>
      </c>
      <c r="D16" s="4">
        <v>0.3</v>
      </c>
      <c r="E16" s="3" t="s">
        <v>0</v>
      </c>
      <c r="F16" s="180"/>
      <c r="G16" s="27">
        <f>D16*F16</f>
        <v>0</v>
      </c>
      <c r="H16" s="46"/>
      <c r="I16" s="46"/>
      <c r="J16" s="46"/>
      <c r="K16" s="46"/>
      <c r="L16" s="46"/>
      <c r="M16" s="46"/>
      <c r="N16" s="46"/>
      <c r="O16" s="46"/>
      <c r="P16" s="46"/>
      <c r="Q16" s="46"/>
    </row>
    <row r="17" spans="2:17" ht="15">
      <c r="B17" s="4" t="s">
        <v>383</v>
      </c>
      <c r="C17" s="8" t="s">
        <v>340</v>
      </c>
      <c r="D17" s="4">
        <v>5.08</v>
      </c>
      <c r="E17" s="3" t="s">
        <v>1</v>
      </c>
      <c r="F17" s="180"/>
      <c r="G17" s="27">
        <f t="shared" si="0"/>
        <v>0</v>
      </c>
      <c r="H17" s="46"/>
      <c r="I17" s="46"/>
      <c r="J17" s="46"/>
      <c r="K17" s="46"/>
      <c r="L17" s="46"/>
      <c r="M17" s="46"/>
      <c r="N17" s="46"/>
      <c r="O17" s="46"/>
      <c r="P17" s="46"/>
      <c r="Q17" s="46"/>
    </row>
    <row r="18" spans="2:17" ht="15">
      <c r="B18" s="4" t="s">
        <v>384</v>
      </c>
      <c r="C18" s="8" t="s">
        <v>10</v>
      </c>
      <c r="D18" s="4">
        <v>18</v>
      </c>
      <c r="E18" s="3" t="s">
        <v>2</v>
      </c>
      <c r="F18" s="180"/>
      <c r="G18" s="27">
        <f>D18*F18</f>
        <v>0</v>
      </c>
      <c r="H18" s="46"/>
      <c r="I18" s="46"/>
      <c r="J18" s="46"/>
      <c r="K18" s="46"/>
      <c r="L18" s="46"/>
      <c r="M18" s="46"/>
      <c r="N18" s="46"/>
      <c r="O18" s="46"/>
      <c r="P18" s="46"/>
      <c r="Q18" s="46"/>
    </row>
    <row r="19" spans="2:17" ht="15">
      <c r="B19" s="15" t="s">
        <v>385</v>
      </c>
      <c r="C19" s="15" t="s">
        <v>47</v>
      </c>
      <c r="D19" s="15" t="s">
        <v>4</v>
      </c>
      <c r="E19" s="15" t="s">
        <v>4</v>
      </c>
      <c r="F19" s="181"/>
      <c r="G19" s="70">
        <f>+SUBTOTAL(9,G20:G28)</f>
        <v>0</v>
      </c>
      <c r="H19" s="46"/>
      <c r="I19" s="46"/>
      <c r="J19" s="46"/>
      <c r="K19" s="46"/>
      <c r="L19" s="46"/>
      <c r="M19" s="46"/>
      <c r="N19" s="46"/>
      <c r="O19" s="46"/>
      <c r="P19" s="46"/>
      <c r="Q19" s="46"/>
    </row>
    <row r="20" spans="2:17" ht="71.25">
      <c r="B20" s="4" t="s">
        <v>389</v>
      </c>
      <c r="C20" s="8" t="s">
        <v>342</v>
      </c>
      <c r="D20" s="4">
        <f>228.71</f>
        <v>228.71</v>
      </c>
      <c r="E20" s="3" t="s">
        <v>1</v>
      </c>
      <c r="F20" s="180"/>
      <c r="G20" s="27">
        <f t="shared" si="0"/>
        <v>0</v>
      </c>
      <c r="H20" s="46"/>
      <c r="I20" s="46"/>
      <c r="J20" s="46"/>
      <c r="K20" s="46"/>
      <c r="L20" s="46"/>
      <c r="M20" s="46"/>
      <c r="N20" s="46"/>
      <c r="O20" s="46"/>
      <c r="P20" s="46"/>
      <c r="Q20" s="46"/>
    </row>
    <row r="21" spans="2:17" ht="15">
      <c r="B21" s="4" t="s">
        <v>390</v>
      </c>
      <c r="C21" s="8" t="s">
        <v>52</v>
      </c>
      <c r="D21" s="4">
        <f>338.16</f>
        <v>338.16</v>
      </c>
      <c r="E21" s="3" t="s">
        <v>1</v>
      </c>
      <c r="F21" s="180"/>
      <c r="G21" s="27">
        <f t="shared" si="0"/>
        <v>0</v>
      </c>
      <c r="H21" s="46"/>
      <c r="I21" s="46"/>
      <c r="J21" s="46"/>
      <c r="K21" s="46"/>
      <c r="L21" s="46"/>
      <c r="M21" s="46"/>
      <c r="N21" s="46"/>
      <c r="O21" s="46"/>
      <c r="P21" s="46"/>
      <c r="Q21" s="46"/>
    </row>
    <row r="22" spans="2:17" ht="15">
      <c r="B22" s="4" t="s">
        <v>391</v>
      </c>
      <c r="C22" s="8" t="s">
        <v>10</v>
      </c>
      <c r="D22" s="4">
        <f>209.64</f>
        <v>209.64</v>
      </c>
      <c r="E22" s="3" t="s">
        <v>2</v>
      </c>
      <c r="F22" s="180"/>
      <c r="G22" s="27">
        <f t="shared" si="0"/>
        <v>0</v>
      </c>
      <c r="H22" s="46"/>
      <c r="I22" s="46"/>
      <c r="J22" s="46"/>
      <c r="K22" s="46"/>
      <c r="L22" s="46"/>
      <c r="M22" s="46"/>
      <c r="N22" s="46"/>
      <c r="O22" s="46"/>
      <c r="P22" s="46"/>
      <c r="Q22" s="46"/>
    </row>
    <row r="23" spans="2:17" ht="42.75">
      <c r="B23" s="4" t="s">
        <v>392</v>
      </c>
      <c r="C23" s="8" t="s">
        <v>371</v>
      </c>
      <c r="D23" s="4">
        <f>1.11</f>
        <v>1.11</v>
      </c>
      <c r="E23" s="3" t="s">
        <v>0</v>
      </c>
      <c r="F23" s="180"/>
      <c r="G23" s="27">
        <f t="shared" si="0"/>
        <v>0</v>
      </c>
      <c r="H23" s="46"/>
      <c r="I23" s="46"/>
      <c r="J23" s="46"/>
      <c r="K23" s="46"/>
      <c r="L23" s="46"/>
      <c r="M23" s="46"/>
      <c r="N23" s="46"/>
      <c r="O23" s="46"/>
      <c r="P23" s="46"/>
      <c r="Q23" s="46"/>
    </row>
    <row r="24" spans="2:17" ht="42.75">
      <c r="B24" s="4" t="s">
        <v>393</v>
      </c>
      <c r="C24" s="8" t="s">
        <v>372</v>
      </c>
      <c r="D24" s="4">
        <f>3.96*2</f>
        <v>7.92</v>
      </c>
      <c r="E24" s="3" t="s">
        <v>0</v>
      </c>
      <c r="F24" s="180"/>
      <c r="G24" s="27">
        <f t="shared" si="0"/>
        <v>0</v>
      </c>
      <c r="H24" s="46"/>
      <c r="I24" s="46"/>
      <c r="J24" s="46"/>
      <c r="K24" s="46"/>
      <c r="L24" s="46"/>
      <c r="M24" s="46"/>
      <c r="N24" s="46"/>
      <c r="O24" s="46"/>
      <c r="P24" s="46"/>
      <c r="Q24" s="46"/>
    </row>
    <row r="25" spans="2:17" ht="15">
      <c r="B25" s="4" t="s">
        <v>394</v>
      </c>
      <c r="C25" s="7" t="s">
        <v>48</v>
      </c>
      <c r="D25" s="4">
        <f>16.22</f>
        <v>16.22</v>
      </c>
      <c r="E25" s="3" t="s">
        <v>1</v>
      </c>
      <c r="F25" s="180"/>
      <c r="G25" s="27">
        <f t="shared" si="0"/>
        <v>0</v>
      </c>
      <c r="H25" s="46"/>
      <c r="I25" s="46"/>
      <c r="J25" s="46"/>
      <c r="K25" s="46"/>
      <c r="L25" s="46"/>
      <c r="M25" s="46"/>
      <c r="N25" s="46"/>
      <c r="O25" s="46"/>
      <c r="P25" s="46"/>
      <c r="Q25" s="46"/>
    </row>
    <row r="26" spans="2:17" ht="28.5">
      <c r="B26" s="4" t="s">
        <v>395</v>
      </c>
      <c r="C26" s="95" t="s">
        <v>344</v>
      </c>
      <c r="D26" s="4">
        <f>42*0.6*0.65</f>
        <v>16.38</v>
      </c>
      <c r="E26" s="75" t="s">
        <v>0</v>
      </c>
      <c r="F26" s="180"/>
      <c r="G26" s="27">
        <f t="shared" si="0"/>
        <v>0</v>
      </c>
      <c r="H26" s="46"/>
      <c r="I26" s="46"/>
      <c r="J26" s="46"/>
      <c r="K26" s="46"/>
      <c r="L26" s="46"/>
      <c r="M26" s="46"/>
      <c r="N26" s="46"/>
      <c r="O26" s="46"/>
      <c r="P26" s="46"/>
      <c r="Q26" s="46"/>
    </row>
    <row r="27" spans="2:17" ht="28.5">
      <c r="B27" s="4" t="s">
        <v>396</v>
      </c>
      <c r="C27" s="95" t="s">
        <v>345</v>
      </c>
      <c r="D27" s="4">
        <f>+D26*1.3</f>
        <v>21.294</v>
      </c>
      <c r="E27" s="75" t="s">
        <v>0</v>
      </c>
      <c r="F27" s="180"/>
      <c r="G27" s="27">
        <f t="shared" si="0"/>
        <v>0</v>
      </c>
      <c r="H27" s="46"/>
      <c r="I27" s="46"/>
      <c r="J27" s="46"/>
      <c r="K27" s="46"/>
      <c r="L27" s="46"/>
      <c r="M27" s="46"/>
      <c r="N27" s="46"/>
      <c r="O27" s="46"/>
      <c r="P27" s="46"/>
      <c r="Q27" s="46"/>
    </row>
    <row r="28" spans="2:17" ht="57">
      <c r="B28" s="4" t="s">
        <v>397</v>
      </c>
      <c r="C28" s="8" t="s">
        <v>343</v>
      </c>
      <c r="D28" s="4">
        <f>6.32</f>
        <v>6.32</v>
      </c>
      <c r="E28" s="3" t="s">
        <v>0</v>
      </c>
      <c r="F28" s="180"/>
      <c r="G28" s="27">
        <f t="shared" si="0"/>
        <v>0</v>
      </c>
      <c r="H28" s="46"/>
      <c r="I28" s="46"/>
      <c r="J28" s="46"/>
      <c r="K28" s="46"/>
      <c r="L28" s="46"/>
      <c r="M28" s="46"/>
      <c r="N28" s="46"/>
      <c r="O28" s="46"/>
      <c r="P28" s="46"/>
      <c r="Q28" s="46"/>
    </row>
    <row r="29" spans="2:17" ht="15">
      <c r="B29" s="15" t="s">
        <v>386</v>
      </c>
      <c r="C29" s="15" t="s">
        <v>49</v>
      </c>
      <c r="D29" s="15" t="s">
        <v>4</v>
      </c>
      <c r="E29" s="15" t="s">
        <v>4</v>
      </c>
      <c r="F29" s="181"/>
      <c r="G29" s="70">
        <f>+SUBTOTAL(9,G30:G39)</f>
        <v>0</v>
      </c>
      <c r="H29" s="46"/>
      <c r="I29" s="46"/>
      <c r="J29" s="46"/>
      <c r="K29" s="46"/>
      <c r="L29" s="46"/>
      <c r="M29" s="46"/>
      <c r="N29" s="46"/>
      <c r="O29" s="46"/>
      <c r="P29" s="46"/>
      <c r="Q29" s="46"/>
    </row>
    <row r="30" spans="2:17" ht="85.5">
      <c r="B30" s="4" t="s">
        <v>398</v>
      </c>
      <c r="C30" s="8" t="s">
        <v>477</v>
      </c>
      <c r="D30" s="4">
        <v>11.66</v>
      </c>
      <c r="E30" s="3" t="s">
        <v>1</v>
      </c>
      <c r="F30" s="180"/>
      <c r="G30" s="27">
        <f t="shared" si="0"/>
        <v>0</v>
      </c>
      <c r="H30" s="46"/>
      <c r="I30" s="46"/>
      <c r="J30" s="46"/>
      <c r="K30" s="46"/>
      <c r="L30" s="46"/>
      <c r="M30" s="46"/>
      <c r="N30" s="46"/>
      <c r="O30" s="46"/>
      <c r="P30" s="46"/>
      <c r="Q30" s="46"/>
    </row>
    <row r="31" spans="2:17" ht="15">
      <c r="B31" s="4" t="s">
        <v>399</v>
      </c>
      <c r="C31" s="8" t="s">
        <v>52</v>
      </c>
      <c r="D31" s="4">
        <f>+D30*2</f>
        <v>23.32</v>
      </c>
      <c r="E31" s="3" t="s">
        <v>1</v>
      </c>
      <c r="F31" s="180"/>
      <c r="G31" s="27">
        <f t="shared" si="0"/>
        <v>0</v>
      </c>
      <c r="H31" s="46"/>
      <c r="I31" s="46"/>
      <c r="J31" s="46"/>
      <c r="K31" s="46"/>
      <c r="L31" s="46"/>
      <c r="M31" s="46"/>
      <c r="N31" s="46"/>
      <c r="O31" s="46"/>
      <c r="P31" s="46"/>
      <c r="Q31" s="46"/>
    </row>
    <row r="32" spans="2:17" ht="15">
      <c r="B32" s="4" t="s">
        <v>401</v>
      </c>
      <c r="C32" s="8" t="s">
        <v>10</v>
      </c>
      <c r="D32" s="4">
        <f>23.5</f>
        <v>23.5</v>
      </c>
      <c r="E32" s="3" t="s">
        <v>2</v>
      </c>
      <c r="F32" s="180"/>
      <c r="G32" s="27">
        <f t="shared" si="0"/>
        <v>0</v>
      </c>
      <c r="H32" s="46"/>
      <c r="I32" s="46"/>
      <c r="J32" s="46"/>
      <c r="K32" s="46"/>
      <c r="L32" s="46"/>
      <c r="M32" s="46"/>
      <c r="N32" s="46"/>
      <c r="O32" s="46"/>
      <c r="P32" s="46"/>
      <c r="Q32" s="46"/>
    </row>
    <row r="33" spans="2:17" ht="42.75">
      <c r="B33" s="4" t="s">
        <v>402</v>
      </c>
      <c r="C33" s="8" t="s">
        <v>346</v>
      </c>
      <c r="D33" s="4">
        <v>0.1</v>
      </c>
      <c r="E33" s="3" t="s">
        <v>0</v>
      </c>
      <c r="F33" s="180"/>
      <c r="G33" s="27">
        <f t="shared" si="0"/>
        <v>0</v>
      </c>
      <c r="H33" s="46"/>
      <c r="I33" s="46"/>
      <c r="J33" s="46"/>
      <c r="K33" s="46"/>
      <c r="L33" s="46"/>
      <c r="M33" s="46"/>
      <c r="N33" s="46"/>
      <c r="O33" s="46"/>
      <c r="P33" s="46"/>
      <c r="Q33" s="46"/>
    </row>
    <row r="34" spans="2:17" ht="15">
      <c r="B34" s="4" t="s">
        <v>403</v>
      </c>
      <c r="C34" s="7" t="s">
        <v>50</v>
      </c>
      <c r="D34" s="4">
        <f>0.84</f>
        <v>0.84</v>
      </c>
      <c r="E34" s="3" t="s">
        <v>1</v>
      </c>
      <c r="F34" s="180"/>
      <c r="G34" s="27">
        <f t="shared" si="0"/>
        <v>0</v>
      </c>
      <c r="H34" s="46"/>
      <c r="I34" s="46"/>
      <c r="J34" s="46"/>
      <c r="K34" s="46"/>
      <c r="L34" s="46"/>
      <c r="M34" s="46"/>
      <c r="N34" s="46"/>
      <c r="O34" s="46"/>
      <c r="P34" s="46"/>
      <c r="Q34" s="46"/>
    </row>
    <row r="35" spans="2:17" ht="28.5">
      <c r="B35" s="4" t="s">
        <v>404</v>
      </c>
      <c r="C35" s="47" t="s">
        <v>347</v>
      </c>
      <c r="D35" s="4">
        <f>3.5*0.12</f>
        <v>0.42</v>
      </c>
      <c r="E35" s="3" t="s">
        <v>0</v>
      </c>
      <c r="F35" s="180"/>
      <c r="G35" s="27">
        <f t="shared" si="0"/>
        <v>0</v>
      </c>
      <c r="H35" s="46"/>
      <c r="I35" s="46"/>
      <c r="J35" s="46"/>
      <c r="K35" s="46"/>
      <c r="L35" s="46"/>
      <c r="M35" s="46"/>
      <c r="N35" s="46"/>
      <c r="O35" s="46"/>
      <c r="P35" s="46"/>
      <c r="Q35" s="46"/>
    </row>
    <row r="36" spans="2:17" ht="42.75">
      <c r="B36" s="4" t="s">
        <v>405</v>
      </c>
      <c r="C36" s="89" t="s">
        <v>349</v>
      </c>
      <c r="D36" s="4">
        <v>0.36</v>
      </c>
      <c r="E36" s="75" t="s">
        <v>0</v>
      </c>
      <c r="F36" s="180"/>
      <c r="G36" s="27">
        <f t="shared" si="0"/>
        <v>0</v>
      </c>
      <c r="H36" s="46"/>
      <c r="I36" s="46"/>
      <c r="J36" s="46"/>
      <c r="K36" s="46"/>
      <c r="L36" s="46"/>
      <c r="M36" s="46"/>
      <c r="N36" s="46"/>
      <c r="O36" s="46"/>
      <c r="P36" s="46"/>
      <c r="Q36" s="46"/>
    </row>
    <row r="37" spans="2:17" ht="71.25">
      <c r="B37" s="4" t="s">
        <v>400</v>
      </c>
      <c r="C37" s="89" t="s">
        <v>350</v>
      </c>
      <c r="D37" s="4">
        <f>3.5</f>
        <v>3.5</v>
      </c>
      <c r="E37" s="3" t="s">
        <v>1</v>
      </c>
      <c r="F37" s="180"/>
      <c r="G37" s="27">
        <f t="shared" si="0"/>
        <v>0</v>
      </c>
      <c r="H37" s="46"/>
      <c r="I37" s="46"/>
      <c r="J37" s="46"/>
      <c r="K37" s="46"/>
      <c r="L37" s="46"/>
      <c r="M37" s="46"/>
      <c r="N37" s="46"/>
      <c r="O37" s="46"/>
      <c r="P37" s="46"/>
      <c r="Q37" s="46"/>
    </row>
    <row r="38" spans="2:17" ht="28.5">
      <c r="B38" s="4" t="s">
        <v>406</v>
      </c>
      <c r="C38" s="8" t="s">
        <v>352</v>
      </c>
      <c r="D38" s="4">
        <f>2.8*2+1.25*2</f>
        <v>8.1</v>
      </c>
      <c r="E38" s="3" t="s">
        <v>351</v>
      </c>
      <c r="F38" s="178"/>
      <c r="G38" s="27">
        <f t="shared" si="0"/>
        <v>0</v>
      </c>
      <c r="H38" s="46"/>
      <c r="I38" s="46"/>
      <c r="J38" s="46"/>
      <c r="K38" s="46"/>
      <c r="L38" s="46"/>
      <c r="M38" s="46"/>
      <c r="N38" s="46"/>
      <c r="O38" s="46"/>
      <c r="P38" s="46"/>
      <c r="Q38" s="46"/>
    </row>
    <row r="39" spans="2:17" ht="71.25">
      <c r="B39" s="4" t="s">
        <v>407</v>
      </c>
      <c r="C39" s="8" t="s">
        <v>348</v>
      </c>
      <c r="D39" s="4">
        <f>+D37+D38*0.4</f>
        <v>6.74</v>
      </c>
      <c r="E39" s="3" t="s">
        <v>1</v>
      </c>
      <c r="F39" s="178"/>
      <c r="G39" s="27">
        <f>D39*F39</f>
        <v>0</v>
      </c>
      <c r="H39" s="46"/>
      <c r="I39" s="46"/>
      <c r="J39" s="46"/>
      <c r="K39" s="46"/>
      <c r="L39" s="46"/>
      <c r="M39" s="46"/>
      <c r="N39" s="46"/>
      <c r="O39" s="46"/>
      <c r="P39" s="46"/>
      <c r="Q39" s="46"/>
    </row>
    <row r="40" spans="2:17" ht="15">
      <c r="B40" s="15" t="s">
        <v>387</v>
      </c>
      <c r="C40" s="15" t="s">
        <v>51</v>
      </c>
      <c r="D40" s="15" t="s">
        <v>4</v>
      </c>
      <c r="E40" s="15" t="s">
        <v>4</v>
      </c>
      <c r="F40" s="181"/>
      <c r="G40" s="70">
        <f>+SUBTOTAL(9,G41:G51)</f>
        <v>0</v>
      </c>
      <c r="H40" s="46"/>
      <c r="I40" s="46"/>
      <c r="J40" s="46"/>
      <c r="K40" s="46"/>
      <c r="L40" s="46"/>
      <c r="M40" s="46"/>
      <c r="N40" s="46"/>
      <c r="O40" s="46"/>
      <c r="P40" s="46"/>
      <c r="Q40" s="46"/>
    </row>
    <row r="41" spans="2:17" ht="85.5">
      <c r="B41" s="4" t="s">
        <v>408</v>
      </c>
      <c r="C41" s="8" t="s">
        <v>477</v>
      </c>
      <c r="D41" s="4">
        <f>27.9</f>
        <v>27.9</v>
      </c>
      <c r="E41" s="3" t="s">
        <v>1</v>
      </c>
      <c r="F41" s="180"/>
      <c r="G41" s="27">
        <f t="shared" si="0"/>
        <v>0</v>
      </c>
      <c r="H41" s="46"/>
      <c r="I41" s="46"/>
      <c r="J41" s="46"/>
      <c r="K41" s="46"/>
      <c r="L41" s="46"/>
      <c r="M41" s="46"/>
      <c r="N41" s="46"/>
      <c r="O41" s="46"/>
      <c r="P41" s="46"/>
      <c r="Q41" s="46"/>
    </row>
    <row r="42" spans="2:17" ht="15">
      <c r="B42" s="4" t="s">
        <v>409</v>
      </c>
      <c r="C42" s="8" t="s">
        <v>52</v>
      </c>
      <c r="D42" s="4">
        <v>44.8</v>
      </c>
      <c r="E42" s="3" t="s">
        <v>1</v>
      </c>
      <c r="F42" s="180"/>
      <c r="G42" s="27">
        <f t="shared" si="0"/>
        <v>0</v>
      </c>
      <c r="H42" s="46"/>
      <c r="I42" s="46"/>
      <c r="J42" s="46"/>
      <c r="K42" s="46"/>
      <c r="L42" s="46"/>
      <c r="M42" s="46"/>
      <c r="N42" s="46"/>
      <c r="O42" s="46"/>
      <c r="P42" s="46"/>
      <c r="Q42" s="46"/>
    </row>
    <row r="43" spans="2:17" ht="15">
      <c r="B43" s="4" t="s">
        <v>410</v>
      </c>
      <c r="C43" s="8" t="s">
        <v>10</v>
      </c>
      <c r="D43" s="4">
        <f>40.62</f>
        <v>40.62</v>
      </c>
      <c r="E43" s="3" t="s">
        <v>2</v>
      </c>
      <c r="F43" s="180"/>
      <c r="G43" s="27">
        <f t="shared" si="0"/>
        <v>0</v>
      </c>
      <c r="H43" s="46"/>
      <c r="I43" s="46"/>
      <c r="J43" s="46"/>
      <c r="K43" s="46"/>
      <c r="L43" s="46"/>
      <c r="M43" s="46"/>
      <c r="N43" s="46"/>
      <c r="O43" s="46"/>
      <c r="P43" s="46"/>
      <c r="Q43" s="46"/>
    </row>
    <row r="44" spans="2:17" ht="57">
      <c r="B44" s="4" t="s">
        <v>411</v>
      </c>
      <c r="C44" s="8" t="s">
        <v>487</v>
      </c>
      <c r="D44" s="4">
        <f>9.9*0.2</f>
        <v>1.9800000000000002</v>
      </c>
      <c r="E44" s="3" t="s">
        <v>1</v>
      </c>
      <c r="F44" s="180"/>
      <c r="G44" s="27">
        <f>D44*F44</f>
        <v>0</v>
      </c>
      <c r="H44" s="46"/>
      <c r="I44" s="46"/>
      <c r="J44" s="46"/>
      <c r="K44" s="46"/>
      <c r="L44" s="46"/>
      <c r="M44" s="46"/>
      <c r="N44" s="46"/>
      <c r="O44" s="46"/>
      <c r="P44" s="46"/>
      <c r="Q44" s="46"/>
    </row>
    <row r="45" spans="2:17" ht="42.75">
      <c r="B45" s="4" t="s">
        <v>412</v>
      </c>
      <c r="C45" s="8" t="s">
        <v>346</v>
      </c>
      <c r="D45" s="4">
        <f>1.8*0.15*0.2*2</f>
        <v>0.10800000000000001</v>
      </c>
      <c r="E45" s="3" t="s">
        <v>0</v>
      </c>
      <c r="F45" s="180"/>
      <c r="G45" s="27">
        <f t="shared" si="0"/>
        <v>0</v>
      </c>
      <c r="H45" s="46"/>
      <c r="I45" s="46"/>
      <c r="J45" s="46"/>
      <c r="K45" s="46"/>
      <c r="L45" s="46"/>
      <c r="M45" s="46"/>
      <c r="N45" s="46"/>
      <c r="O45" s="46"/>
      <c r="P45" s="46"/>
      <c r="Q45" s="46"/>
    </row>
    <row r="46" spans="2:17" ht="15">
      <c r="B46" s="4" t="s">
        <v>413</v>
      </c>
      <c r="C46" s="7" t="s">
        <v>50</v>
      </c>
      <c r="D46" s="4">
        <f>1.41</f>
        <v>1.41</v>
      </c>
      <c r="E46" s="3" t="s">
        <v>1</v>
      </c>
      <c r="F46" s="180"/>
      <c r="G46" s="27">
        <f t="shared" si="0"/>
        <v>0</v>
      </c>
      <c r="H46" s="46"/>
      <c r="I46" s="46"/>
      <c r="J46" s="46"/>
      <c r="K46" s="46"/>
      <c r="L46" s="46"/>
      <c r="M46" s="46"/>
      <c r="N46" s="46"/>
      <c r="O46" s="46"/>
      <c r="P46" s="46"/>
      <c r="Q46" s="46"/>
    </row>
    <row r="47" spans="2:17" ht="28.5">
      <c r="B47" s="4" t="s">
        <v>414</v>
      </c>
      <c r="C47" s="47" t="s">
        <v>347</v>
      </c>
      <c r="D47" s="4">
        <f>1.05</f>
        <v>1.05</v>
      </c>
      <c r="E47" s="3" t="s">
        <v>0</v>
      </c>
      <c r="F47" s="180"/>
      <c r="G47" s="27">
        <f t="shared" si="0"/>
        <v>0</v>
      </c>
      <c r="H47" s="46"/>
      <c r="I47" s="46"/>
      <c r="J47" s="46"/>
      <c r="K47" s="46"/>
      <c r="L47" s="46"/>
      <c r="M47" s="46"/>
      <c r="N47" s="46"/>
      <c r="O47" s="46"/>
      <c r="P47" s="46"/>
      <c r="Q47" s="46"/>
    </row>
    <row r="48" spans="2:17" ht="42.75">
      <c r="B48" s="4" t="s">
        <v>415</v>
      </c>
      <c r="C48" s="89" t="s">
        <v>349</v>
      </c>
      <c r="D48" s="4">
        <v>1</v>
      </c>
      <c r="E48" s="3" t="s">
        <v>0</v>
      </c>
      <c r="F48" s="180"/>
      <c r="G48" s="27">
        <f t="shared" si="0"/>
        <v>0</v>
      </c>
      <c r="H48" s="46"/>
      <c r="I48" s="46"/>
      <c r="J48" s="46"/>
      <c r="K48" s="46"/>
      <c r="L48" s="46"/>
      <c r="M48" s="46"/>
      <c r="N48" s="46"/>
      <c r="O48" s="46"/>
      <c r="P48" s="46"/>
      <c r="Q48" s="46"/>
    </row>
    <row r="49" spans="2:17" ht="71.25">
      <c r="B49" s="4" t="s">
        <v>416</v>
      </c>
      <c r="C49" s="89" t="s">
        <v>350</v>
      </c>
      <c r="D49" s="4">
        <f>8.75</f>
        <v>8.75</v>
      </c>
      <c r="E49" s="3" t="s">
        <v>1</v>
      </c>
      <c r="F49" s="180"/>
      <c r="G49" s="27">
        <f t="shared" si="0"/>
        <v>0</v>
      </c>
      <c r="H49" s="46"/>
      <c r="I49" s="46"/>
      <c r="J49" s="46"/>
      <c r="K49" s="46"/>
      <c r="L49" s="46"/>
      <c r="M49" s="46"/>
      <c r="N49" s="46"/>
      <c r="O49" s="46"/>
      <c r="P49" s="46"/>
      <c r="Q49" s="46"/>
    </row>
    <row r="50" spans="2:17" ht="28.5">
      <c r="B50" s="4" t="s">
        <v>417</v>
      </c>
      <c r="C50" s="8" t="s">
        <v>352</v>
      </c>
      <c r="D50" s="4">
        <v>15.1</v>
      </c>
      <c r="E50" s="3" t="s">
        <v>351</v>
      </c>
      <c r="F50" s="178"/>
      <c r="G50" s="27">
        <f>D50*F50</f>
        <v>0</v>
      </c>
      <c r="H50" s="46"/>
      <c r="I50" s="46"/>
      <c r="J50" s="46"/>
      <c r="K50" s="46"/>
      <c r="L50" s="46"/>
      <c r="M50" s="46"/>
      <c r="N50" s="46"/>
      <c r="O50" s="46"/>
      <c r="P50" s="46"/>
      <c r="Q50" s="46"/>
    </row>
    <row r="51" spans="2:17" ht="71.25">
      <c r="B51" s="4" t="s">
        <v>486</v>
      </c>
      <c r="C51" s="8" t="s">
        <v>348</v>
      </c>
      <c r="D51" s="4">
        <f>+D49+D50*0.4</f>
        <v>14.79</v>
      </c>
      <c r="E51" s="3" t="s">
        <v>1</v>
      </c>
      <c r="F51" s="178"/>
      <c r="G51" s="27">
        <f>D51*F51</f>
        <v>0</v>
      </c>
      <c r="H51" s="46"/>
      <c r="I51" s="46"/>
      <c r="J51" s="46"/>
      <c r="K51" s="46"/>
      <c r="L51" s="46"/>
      <c r="M51" s="46"/>
      <c r="N51" s="46"/>
      <c r="O51" s="46"/>
      <c r="P51" s="46"/>
      <c r="Q51" s="46"/>
    </row>
    <row r="52" spans="2:17" ht="45">
      <c r="B52" s="15" t="s">
        <v>418</v>
      </c>
      <c r="C52" s="71" t="s">
        <v>53</v>
      </c>
      <c r="D52" s="15" t="s">
        <v>4</v>
      </c>
      <c r="E52" s="15" t="s">
        <v>4</v>
      </c>
      <c r="F52" s="181"/>
      <c r="G52" s="70">
        <f>+SUBTOTAL(9,G53:G67)</f>
        <v>0</v>
      </c>
      <c r="H52" s="46"/>
      <c r="I52" s="46"/>
      <c r="J52" s="46"/>
      <c r="K52" s="46"/>
      <c r="L52" s="46"/>
      <c r="M52" s="46"/>
      <c r="N52" s="46"/>
      <c r="O52" s="46"/>
      <c r="P52" s="46"/>
      <c r="Q52" s="46"/>
    </row>
    <row r="53" spans="2:17" ht="85.5">
      <c r="B53" s="4" t="s">
        <v>419</v>
      </c>
      <c r="C53" s="8" t="s">
        <v>477</v>
      </c>
      <c r="D53" s="4">
        <f>18.54</f>
        <v>18.54</v>
      </c>
      <c r="E53" s="3" t="s">
        <v>1</v>
      </c>
      <c r="F53" s="180"/>
      <c r="G53" s="27">
        <f t="shared" si="0"/>
        <v>0</v>
      </c>
      <c r="H53" s="46"/>
      <c r="I53" s="46"/>
      <c r="J53" s="46"/>
      <c r="K53" s="46"/>
      <c r="L53" s="46"/>
      <c r="M53" s="46"/>
      <c r="N53" s="46"/>
      <c r="O53" s="46"/>
      <c r="P53" s="46"/>
      <c r="Q53" s="46"/>
    </row>
    <row r="54" spans="2:17" ht="15">
      <c r="B54" s="4" t="s">
        <v>420</v>
      </c>
      <c r="C54" s="8" t="s">
        <v>54</v>
      </c>
      <c r="D54" s="4">
        <f>29.9</f>
        <v>29.9</v>
      </c>
      <c r="E54" s="3" t="s">
        <v>1</v>
      </c>
      <c r="F54" s="180"/>
      <c r="G54" s="27">
        <f t="shared" si="0"/>
        <v>0</v>
      </c>
      <c r="H54" s="46"/>
      <c r="I54" s="46"/>
      <c r="J54" s="46"/>
      <c r="K54" s="46"/>
      <c r="L54" s="46"/>
      <c r="M54" s="46"/>
      <c r="N54" s="46"/>
      <c r="O54" s="46"/>
      <c r="P54" s="46"/>
      <c r="Q54" s="46"/>
    </row>
    <row r="55" spans="2:17" ht="28.5">
      <c r="B55" s="4" t="s">
        <v>424</v>
      </c>
      <c r="C55" s="8" t="s">
        <v>55</v>
      </c>
      <c r="D55" s="4">
        <f>80.5</f>
        <v>80.5</v>
      </c>
      <c r="E55" s="3" t="s">
        <v>1</v>
      </c>
      <c r="F55" s="180"/>
      <c r="G55" s="27">
        <f t="shared" si="0"/>
        <v>0</v>
      </c>
      <c r="H55" s="46"/>
      <c r="I55" s="46"/>
      <c r="J55" s="46"/>
      <c r="K55" s="46"/>
      <c r="L55" s="46"/>
      <c r="M55" s="46"/>
      <c r="N55" s="46"/>
      <c r="O55" s="46"/>
      <c r="P55" s="46"/>
      <c r="Q55" s="46"/>
    </row>
    <row r="56" spans="2:17" ht="15">
      <c r="B56" s="4" t="s">
        <v>425</v>
      </c>
      <c r="C56" s="8" t="s">
        <v>56</v>
      </c>
      <c r="D56" s="4">
        <f>79.4</f>
        <v>79.4</v>
      </c>
      <c r="E56" s="3" t="s">
        <v>1</v>
      </c>
      <c r="F56" s="180"/>
      <c r="G56" s="27">
        <f t="shared" si="0"/>
        <v>0</v>
      </c>
      <c r="H56" s="46"/>
      <c r="I56" s="46"/>
      <c r="J56" s="46"/>
      <c r="K56" s="46"/>
      <c r="L56" s="46"/>
      <c r="M56" s="46"/>
      <c r="N56" s="46"/>
      <c r="O56" s="46"/>
      <c r="P56" s="46"/>
      <c r="Q56" s="46"/>
    </row>
    <row r="57" spans="2:17" ht="15">
      <c r="B57" s="4" t="s">
        <v>423</v>
      </c>
      <c r="C57" s="8" t="s">
        <v>10</v>
      </c>
      <c r="D57" s="4">
        <f>60.7</f>
        <v>60.7</v>
      </c>
      <c r="E57" s="3" t="s">
        <v>2</v>
      </c>
      <c r="F57" s="180"/>
      <c r="G57" s="27">
        <f t="shared" si="0"/>
        <v>0</v>
      </c>
      <c r="H57" s="46"/>
      <c r="I57" s="46"/>
      <c r="J57" s="46"/>
      <c r="K57" s="46"/>
      <c r="L57" s="46"/>
      <c r="M57" s="46"/>
      <c r="N57" s="46"/>
      <c r="O57" s="46"/>
      <c r="P57" s="46"/>
      <c r="Q57" s="46"/>
    </row>
    <row r="58" spans="2:17" ht="42.75">
      <c r="B58" s="4" t="s">
        <v>426</v>
      </c>
      <c r="C58" s="8" t="s">
        <v>354</v>
      </c>
      <c r="D58" s="4">
        <f>24.24</f>
        <v>24.24</v>
      </c>
      <c r="E58" s="3" t="s">
        <v>2</v>
      </c>
      <c r="F58" s="180"/>
      <c r="G58" s="27">
        <f>D58*F58</f>
        <v>0</v>
      </c>
      <c r="H58" s="46"/>
      <c r="I58" s="46"/>
      <c r="J58" s="46"/>
      <c r="K58" s="46"/>
      <c r="L58" s="46"/>
      <c r="M58" s="46"/>
      <c r="N58" s="46"/>
      <c r="O58" s="46"/>
      <c r="P58" s="46"/>
      <c r="Q58" s="46"/>
    </row>
    <row r="59" spans="2:17" ht="42.75">
      <c r="B59" s="4" t="s">
        <v>422</v>
      </c>
      <c r="C59" s="8" t="s">
        <v>57</v>
      </c>
      <c r="D59" s="4">
        <f>0.19</f>
        <v>0.19</v>
      </c>
      <c r="E59" s="3" t="s">
        <v>0</v>
      </c>
      <c r="F59" s="180"/>
      <c r="G59" s="27">
        <f t="shared" si="0"/>
        <v>0</v>
      </c>
      <c r="H59" s="46"/>
      <c r="I59" s="46"/>
      <c r="J59" s="46"/>
      <c r="K59" s="46"/>
      <c r="L59" s="46"/>
      <c r="M59" s="46"/>
      <c r="N59" s="46"/>
      <c r="O59" s="46"/>
      <c r="P59" s="46"/>
      <c r="Q59" s="46"/>
    </row>
    <row r="60" spans="2:17" ht="28.5">
      <c r="B60" s="4" t="s">
        <v>421</v>
      </c>
      <c r="C60" s="8" t="s">
        <v>58</v>
      </c>
      <c r="D60" s="4">
        <f>1.25</f>
        <v>1.25</v>
      </c>
      <c r="E60" s="3" t="s">
        <v>0</v>
      </c>
      <c r="F60" s="180"/>
      <c r="G60" s="27">
        <f t="shared" si="0"/>
        <v>0</v>
      </c>
      <c r="H60" s="46"/>
      <c r="I60" s="46"/>
      <c r="J60" s="46"/>
      <c r="K60" s="46"/>
      <c r="L60" s="46"/>
      <c r="M60" s="46"/>
      <c r="N60" s="46"/>
      <c r="O60" s="46"/>
      <c r="P60" s="46"/>
      <c r="Q60" s="46"/>
    </row>
    <row r="61" spans="2:17" ht="28.5">
      <c r="B61" s="4" t="s">
        <v>427</v>
      </c>
      <c r="C61" s="8" t="s">
        <v>59</v>
      </c>
      <c r="D61" s="4">
        <f>1.24</f>
        <v>1.24</v>
      </c>
      <c r="E61" s="3" t="s">
        <v>0</v>
      </c>
      <c r="F61" s="180"/>
      <c r="G61" s="27">
        <f t="shared" si="0"/>
        <v>0</v>
      </c>
      <c r="H61" s="46"/>
      <c r="I61" s="46"/>
      <c r="J61" s="46"/>
      <c r="K61" s="46"/>
      <c r="L61" s="46"/>
      <c r="M61" s="46"/>
      <c r="N61" s="46"/>
      <c r="O61" s="46"/>
      <c r="P61" s="46"/>
      <c r="Q61" s="46"/>
    </row>
    <row r="62" spans="2:17" ht="28.5">
      <c r="B62" s="4" t="s">
        <v>428</v>
      </c>
      <c r="C62" s="8" t="s">
        <v>60</v>
      </c>
      <c r="D62" s="4">
        <f>2.38</f>
        <v>2.38</v>
      </c>
      <c r="E62" s="3" t="s">
        <v>0</v>
      </c>
      <c r="F62" s="180"/>
      <c r="G62" s="27">
        <f t="shared" si="0"/>
        <v>0</v>
      </c>
      <c r="H62" s="46"/>
      <c r="I62" s="46"/>
      <c r="J62" s="46"/>
      <c r="K62" s="46"/>
      <c r="L62" s="46"/>
      <c r="M62" s="46"/>
      <c r="N62" s="46"/>
      <c r="O62" s="46"/>
      <c r="P62" s="46"/>
      <c r="Q62" s="46"/>
    </row>
    <row r="63" spans="2:17" ht="57">
      <c r="B63" s="4" t="s">
        <v>429</v>
      </c>
      <c r="C63" s="47" t="s">
        <v>353</v>
      </c>
      <c r="D63" s="4">
        <f>5.05</f>
        <v>5.05</v>
      </c>
      <c r="E63" s="3" t="s">
        <v>0</v>
      </c>
      <c r="F63" s="180"/>
      <c r="G63" s="27">
        <f t="shared" si="0"/>
        <v>0</v>
      </c>
      <c r="H63" s="46"/>
      <c r="I63" s="46"/>
      <c r="J63" s="46"/>
      <c r="K63" s="46"/>
      <c r="L63" s="46"/>
      <c r="M63" s="46"/>
      <c r="N63" s="46"/>
      <c r="O63" s="46"/>
      <c r="P63" s="46"/>
      <c r="Q63" s="46"/>
    </row>
    <row r="64" spans="2:17" ht="42.75">
      <c r="B64" s="4" t="s">
        <v>430</v>
      </c>
      <c r="C64" s="47" t="s">
        <v>349</v>
      </c>
      <c r="D64" s="4">
        <v>0.55</v>
      </c>
      <c r="E64" s="3" t="s">
        <v>0</v>
      </c>
      <c r="F64" s="180"/>
      <c r="G64" s="27">
        <f t="shared" si="0"/>
        <v>0</v>
      </c>
      <c r="H64" s="46"/>
      <c r="I64" s="46"/>
      <c r="J64" s="46"/>
      <c r="K64" s="46"/>
      <c r="L64" s="46"/>
      <c r="M64" s="46"/>
      <c r="N64" s="46"/>
      <c r="O64" s="46"/>
      <c r="P64" s="46"/>
      <c r="Q64" s="46"/>
    </row>
    <row r="65" spans="2:17" ht="71.25">
      <c r="B65" s="4" t="s">
        <v>431</v>
      </c>
      <c r="C65" s="89" t="s">
        <v>350</v>
      </c>
      <c r="D65" s="4">
        <f>25.25</f>
        <v>25.25</v>
      </c>
      <c r="E65" s="3" t="s">
        <v>1</v>
      </c>
      <c r="F65" s="180"/>
      <c r="G65" s="27">
        <f t="shared" si="0"/>
        <v>0</v>
      </c>
      <c r="H65" s="46"/>
      <c r="I65" s="46"/>
      <c r="J65" s="46"/>
      <c r="K65" s="46"/>
      <c r="L65" s="46"/>
      <c r="M65" s="46"/>
      <c r="N65" s="46"/>
      <c r="O65" s="46"/>
      <c r="P65" s="46"/>
      <c r="Q65" s="46"/>
    </row>
    <row r="66" spans="2:17" ht="28.5">
      <c r="B66" s="4" t="s">
        <v>432</v>
      </c>
      <c r="C66" s="8" t="s">
        <v>352</v>
      </c>
      <c r="D66" s="4">
        <f>+(2.06+2*2)*4</f>
        <v>24.240000000000002</v>
      </c>
      <c r="E66" s="3" t="s">
        <v>351</v>
      </c>
      <c r="F66" s="178"/>
      <c r="G66" s="27">
        <f t="shared" si="0"/>
        <v>0</v>
      </c>
      <c r="H66" s="46"/>
      <c r="I66" s="46"/>
      <c r="J66" s="46"/>
      <c r="K66" s="46"/>
      <c r="L66" s="46"/>
      <c r="M66" s="46"/>
      <c r="N66" s="46"/>
      <c r="O66" s="46"/>
      <c r="P66" s="46"/>
      <c r="Q66" s="46"/>
    </row>
    <row r="67" spans="2:17" ht="71.25">
      <c r="B67" s="4" t="s">
        <v>433</v>
      </c>
      <c r="C67" s="8" t="s">
        <v>348</v>
      </c>
      <c r="D67" s="4">
        <f>+D65+D66*0.3</f>
        <v>32.522</v>
      </c>
      <c r="E67" s="3" t="s">
        <v>1</v>
      </c>
      <c r="F67" s="178"/>
      <c r="G67" s="27">
        <f>D67*F67</f>
        <v>0</v>
      </c>
      <c r="H67" s="46"/>
      <c r="I67" s="46"/>
      <c r="J67" s="46"/>
      <c r="K67" s="46"/>
      <c r="L67" s="46"/>
      <c r="M67" s="46"/>
      <c r="N67" s="46"/>
      <c r="O67" s="46"/>
      <c r="P67" s="46"/>
      <c r="Q67" s="46"/>
    </row>
    <row r="68" spans="2:17" ht="15">
      <c r="B68" s="15" t="s">
        <v>388</v>
      </c>
      <c r="C68" s="15" t="s">
        <v>61</v>
      </c>
      <c r="D68" s="15" t="s">
        <v>4</v>
      </c>
      <c r="E68" s="15" t="s">
        <v>4</v>
      </c>
      <c r="F68" s="181"/>
      <c r="G68" s="70">
        <f>+SUBTOTAL(9,G69:G72)</f>
        <v>0</v>
      </c>
      <c r="H68" s="46"/>
      <c r="I68" s="46"/>
      <c r="J68" s="46"/>
      <c r="K68" s="46"/>
      <c r="L68" s="46"/>
      <c r="M68" s="46"/>
      <c r="N68" s="46"/>
      <c r="O68" s="46"/>
      <c r="P68" s="46"/>
      <c r="Q68" s="46"/>
    </row>
    <row r="69" spans="2:17" ht="42.75">
      <c r="B69" s="4" t="s">
        <v>434</v>
      </c>
      <c r="C69" s="8" t="s">
        <v>378</v>
      </c>
      <c r="D69" s="4">
        <f>1.42</f>
        <v>1.42</v>
      </c>
      <c r="E69" s="3" t="s">
        <v>0</v>
      </c>
      <c r="F69" s="180"/>
      <c r="G69" s="27">
        <f t="shared" si="0"/>
        <v>0</v>
      </c>
      <c r="H69" s="46"/>
      <c r="I69" s="46"/>
      <c r="J69" s="46"/>
      <c r="K69" s="46"/>
      <c r="L69" s="46"/>
      <c r="M69" s="46"/>
      <c r="N69" s="46"/>
      <c r="O69" s="46"/>
      <c r="P69" s="46"/>
      <c r="Q69" s="46"/>
    </row>
    <row r="70" spans="2:17" ht="15">
      <c r="B70" s="4" t="s">
        <v>435</v>
      </c>
      <c r="C70" s="8" t="s">
        <v>56</v>
      </c>
      <c r="D70" s="4">
        <f>28.3</f>
        <v>28.3</v>
      </c>
      <c r="E70" s="3" t="s">
        <v>1</v>
      </c>
      <c r="F70" s="180"/>
      <c r="G70" s="27">
        <f t="shared" si="0"/>
        <v>0</v>
      </c>
      <c r="H70" s="46"/>
      <c r="I70" s="46"/>
      <c r="J70" s="46"/>
      <c r="K70" s="46"/>
      <c r="L70" s="46"/>
      <c r="M70" s="46"/>
      <c r="N70" s="46"/>
      <c r="O70" s="46"/>
      <c r="P70" s="46"/>
      <c r="Q70" s="46"/>
    </row>
    <row r="71" spans="2:17" ht="15">
      <c r="B71" s="4" t="s">
        <v>436</v>
      </c>
      <c r="C71" s="8" t="s">
        <v>62</v>
      </c>
      <c r="D71" s="4">
        <f>29.7</f>
        <v>29.7</v>
      </c>
      <c r="E71" s="3" t="s">
        <v>1</v>
      </c>
      <c r="F71" s="180"/>
      <c r="G71" s="27">
        <f t="shared" si="0"/>
        <v>0</v>
      </c>
      <c r="H71" s="46"/>
      <c r="I71" s="46"/>
      <c r="J71" s="46"/>
      <c r="K71" s="46"/>
      <c r="L71" s="46"/>
      <c r="M71" s="46"/>
      <c r="N71" s="46"/>
      <c r="O71" s="46"/>
      <c r="P71" s="46"/>
      <c r="Q71" s="46"/>
    </row>
    <row r="72" spans="2:17" ht="15">
      <c r="B72" s="4" t="s">
        <v>437</v>
      </c>
      <c r="C72" s="8" t="s">
        <v>10</v>
      </c>
      <c r="D72" s="4">
        <f>32.1</f>
        <v>32.1</v>
      </c>
      <c r="E72" s="3" t="s">
        <v>2</v>
      </c>
      <c r="F72" s="180"/>
      <c r="G72" s="27">
        <f t="shared" si="0"/>
        <v>0</v>
      </c>
      <c r="H72" s="46"/>
      <c r="I72" s="46"/>
      <c r="J72" s="46"/>
      <c r="K72" s="46"/>
      <c r="L72" s="46"/>
      <c r="M72" s="46"/>
      <c r="N72" s="46"/>
      <c r="O72" s="46"/>
      <c r="P72" s="46"/>
      <c r="Q72" s="46"/>
    </row>
    <row r="73" spans="2:17" ht="15">
      <c r="B73" s="15" t="s">
        <v>488</v>
      </c>
      <c r="C73" s="15" t="s">
        <v>87</v>
      </c>
      <c r="D73" s="15" t="s">
        <v>4</v>
      </c>
      <c r="E73" s="15" t="s">
        <v>4</v>
      </c>
      <c r="F73" s="181"/>
      <c r="G73" s="70">
        <f>+SUBTOTAL(9,G74:G76)</f>
        <v>0</v>
      </c>
      <c r="H73" s="46"/>
      <c r="I73" s="46"/>
      <c r="J73" s="46"/>
      <c r="K73" s="46"/>
      <c r="L73" s="46"/>
      <c r="M73" s="46"/>
      <c r="N73" s="46"/>
      <c r="O73" s="46"/>
      <c r="P73" s="46"/>
      <c r="Q73" s="46"/>
    </row>
    <row r="74" spans="2:17" ht="85.5">
      <c r="B74" s="4" t="s">
        <v>489</v>
      </c>
      <c r="C74" s="8" t="s">
        <v>355</v>
      </c>
      <c r="D74" s="4">
        <f>(2.11+2.11+1+1.13+0.35)*0.5</f>
        <v>3.3499999999999996</v>
      </c>
      <c r="E74" s="3" t="s">
        <v>1</v>
      </c>
      <c r="F74" s="180"/>
      <c r="G74" s="27">
        <f t="shared" si="0"/>
        <v>0</v>
      </c>
      <c r="H74" s="46"/>
      <c r="I74" s="46"/>
      <c r="J74" s="46"/>
      <c r="K74" s="46"/>
      <c r="L74" s="46"/>
      <c r="M74" s="46"/>
      <c r="N74" s="46"/>
      <c r="O74" s="46"/>
      <c r="P74" s="46"/>
      <c r="Q74" s="46"/>
    </row>
    <row r="75" spans="2:17" ht="42.75">
      <c r="B75" s="4" t="s">
        <v>490</v>
      </c>
      <c r="C75" s="8" t="s">
        <v>356</v>
      </c>
      <c r="D75" s="4">
        <f>D74</f>
        <v>3.3499999999999996</v>
      </c>
      <c r="E75" s="3" t="s">
        <v>1</v>
      </c>
      <c r="F75" s="180"/>
      <c r="G75" s="27">
        <f t="shared" si="0"/>
        <v>0</v>
      </c>
      <c r="H75" s="46"/>
      <c r="I75" s="46"/>
      <c r="J75" s="46"/>
      <c r="K75" s="46"/>
      <c r="L75" s="46"/>
      <c r="M75" s="46"/>
      <c r="N75" s="46"/>
      <c r="O75" s="46"/>
      <c r="P75" s="46"/>
      <c r="Q75" s="46"/>
    </row>
    <row r="76" spans="2:17" ht="57">
      <c r="B76" s="4" t="s">
        <v>491</v>
      </c>
      <c r="C76" s="8" t="s">
        <v>357</v>
      </c>
      <c r="D76" s="4">
        <f>((2.11*1)+(1.13*0.35))*0.12</f>
        <v>0.3006599999999999</v>
      </c>
      <c r="E76" s="3" t="s">
        <v>0</v>
      </c>
      <c r="F76" s="180"/>
      <c r="G76" s="27">
        <f t="shared" si="0"/>
        <v>0</v>
      </c>
      <c r="H76" s="46"/>
      <c r="I76" s="46"/>
      <c r="J76" s="46"/>
      <c r="K76" s="46"/>
      <c r="L76" s="46"/>
      <c r="M76" s="46"/>
      <c r="N76" s="46"/>
      <c r="O76" s="46"/>
      <c r="P76" s="46"/>
      <c r="Q76" s="46"/>
    </row>
    <row r="77" spans="2:17" ht="30">
      <c r="B77" s="15" t="s">
        <v>492</v>
      </c>
      <c r="C77" s="71" t="s">
        <v>105</v>
      </c>
      <c r="D77" s="15" t="s">
        <v>4</v>
      </c>
      <c r="E77" s="15" t="s">
        <v>4</v>
      </c>
      <c r="F77" s="181"/>
      <c r="G77" s="70">
        <f>+SUBTOTAL(9,G78:G84)</f>
        <v>0</v>
      </c>
      <c r="H77" s="46"/>
      <c r="I77" s="46"/>
      <c r="J77" s="46"/>
      <c r="K77" s="46"/>
      <c r="L77" s="46"/>
      <c r="M77" s="46"/>
      <c r="N77" s="46"/>
      <c r="O77" s="46"/>
      <c r="P77" s="46"/>
      <c r="Q77" s="46"/>
    </row>
    <row r="78" spans="2:17" ht="42.75">
      <c r="B78" s="4" t="s">
        <v>493</v>
      </c>
      <c r="C78" s="8" t="s">
        <v>439</v>
      </c>
      <c r="D78" s="4">
        <v>70</v>
      </c>
      <c r="E78" s="75" t="s">
        <v>1</v>
      </c>
      <c r="F78" s="180"/>
      <c r="G78" s="27">
        <f aca="true" t="shared" si="1" ref="G78:G84">+D78*F78</f>
        <v>0</v>
      </c>
      <c r="H78" s="46"/>
      <c r="I78" s="46"/>
      <c r="J78" s="46"/>
      <c r="K78" s="46"/>
      <c r="L78" s="46"/>
      <c r="M78" s="46"/>
      <c r="N78" s="46"/>
      <c r="O78" s="46"/>
      <c r="P78" s="46"/>
      <c r="Q78" s="46"/>
    </row>
    <row r="79" spans="2:17" ht="85.5">
      <c r="B79" s="4" t="s">
        <v>494</v>
      </c>
      <c r="C79" s="8" t="s">
        <v>443</v>
      </c>
      <c r="D79" s="4">
        <v>1.83</v>
      </c>
      <c r="E79" s="75" t="s">
        <v>1</v>
      </c>
      <c r="F79" s="180"/>
      <c r="G79" s="27">
        <f t="shared" si="1"/>
        <v>0</v>
      </c>
      <c r="H79" s="46"/>
      <c r="I79" s="46"/>
      <c r="J79" s="46"/>
      <c r="K79" s="46"/>
      <c r="L79" s="46"/>
      <c r="M79" s="46"/>
      <c r="N79" s="46"/>
      <c r="O79" s="46"/>
      <c r="P79" s="46"/>
      <c r="Q79" s="46"/>
    </row>
    <row r="80" spans="2:17" ht="28.5">
      <c r="B80" s="4" t="s">
        <v>495</v>
      </c>
      <c r="C80" s="8" t="s">
        <v>442</v>
      </c>
      <c r="D80" s="4">
        <v>212.1</v>
      </c>
      <c r="E80" s="75" t="s">
        <v>2</v>
      </c>
      <c r="F80" s="180"/>
      <c r="G80" s="27">
        <f t="shared" si="1"/>
        <v>0</v>
      </c>
      <c r="H80" s="46"/>
      <c r="I80" s="46"/>
      <c r="J80" s="46"/>
      <c r="K80" s="46"/>
      <c r="L80" s="46"/>
      <c r="M80" s="46"/>
      <c r="N80" s="46"/>
      <c r="O80" s="46"/>
      <c r="P80" s="46"/>
      <c r="Q80" s="46"/>
    </row>
    <row r="81" spans="2:17" ht="28.5">
      <c r="B81" s="4" t="s">
        <v>496</v>
      </c>
      <c r="C81" s="8" t="s">
        <v>441</v>
      </c>
      <c r="D81" s="4">
        <v>54</v>
      </c>
      <c r="E81" s="75" t="s">
        <v>2</v>
      </c>
      <c r="F81" s="180"/>
      <c r="G81" s="27">
        <f t="shared" si="1"/>
        <v>0</v>
      </c>
      <c r="H81" s="46"/>
      <c r="I81" s="46"/>
      <c r="J81" s="46"/>
      <c r="K81" s="46"/>
      <c r="L81" s="46"/>
      <c r="M81" s="46"/>
      <c r="N81" s="46"/>
      <c r="O81" s="46"/>
      <c r="P81" s="46"/>
      <c r="Q81" s="46"/>
    </row>
    <row r="82" spans="2:17" ht="42.75">
      <c r="B82" s="4" t="s">
        <v>497</v>
      </c>
      <c r="C82" s="8" t="s">
        <v>440</v>
      </c>
      <c r="D82" s="4">
        <v>100</v>
      </c>
      <c r="E82" s="75" t="s">
        <v>2</v>
      </c>
      <c r="F82" s="180"/>
      <c r="G82" s="27">
        <f t="shared" si="1"/>
        <v>0</v>
      </c>
      <c r="H82" s="46"/>
      <c r="I82" s="46"/>
      <c r="J82" s="46"/>
      <c r="K82" s="46"/>
      <c r="L82" s="46"/>
      <c r="M82" s="46"/>
      <c r="N82" s="46"/>
      <c r="O82" s="46"/>
      <c r="P82" s="46"/>
      <c r="Q82" s="46"/>
    </row>
    <row r="83" spans="2:17" ht="28.5">
      <c r="B83" s="4" t="s">
        <v>498</v>
      </c>
      <c r="C83" s="8" t="s">
        <v>444</v>
      </c>
      <c r="D83" s="4">
        <v>300</v>
      </c>
      <c r="E83" s="75" t="s">
        <v>1</v>
      </c>
      <c r="F83" s="180"/>
      <c r="G83" s="27">
        <f t="shared" si="1"/>
        <v>0</v>
      </c>
      <c r="H83" s="46"/>
      <c r="I83" s="46"/>
      <c r="J83" s="46"/>
      <c r="K83" s="46"/>
      <c r="L83" s="46"/>
      <c r="M83" s="46"/>
      <c r="N83" s="46"/>
      <c r="O83" s="46"/>
      <c r="P83" s="46"/>
      <c r="Q83" s="46"/>
    </row>
    <row r="84" spans="2:17" ht="28.5">
      <c r="B84" s="4" t="s">
        <v>499</v>
      </c>
      <c r="C84" s="8" t="s">
        <v>445</v>
      </c>
      <c r="D84" s="4">
        <v>1</v>
      </c>
      <c r="E84" s="73" t="s">
        <v>3</v>
      </c>
      <c r="F84" s="180"/>
      <c r="G84" s="27">
        <f t="shared" si="1"/>
        <v>0</v>
      </c>
      <c r="H84" s="46"/>
      <c r="I84" s="46"/>
      <c r="J84" s="46"/>
      <c r="K84" s="46"/>
      <c r="L84" s="46"/>
      <c r="M84" s="46"/>
      <c r="N84" s="46"/>
      <c r="O84" s="46"/>
      <c r="P84" s="46"/>
      <c r="Q84" s="46"/>
    </row>
    <row r="85" spans="2:17" ht="45">
      <c r="B85" s="15" t="s">
        <v>500</v>
      </c>
      <c r="C85" s="71" t="s">
        <v>376</v>
      </c>
      <c r="D85" s="15" t="s">
        <v>4</v>
      </c>
      <c r="E85" s="15" t="s">
        <v>4</v>
      </c>
      <c r="F85" s="181"/>
      <c r="G85" s="70">
        <f>+SUBTOTAL(9,G86)</f>
        <v>0</v>
      </c>
      <c r="H85" s="46"/>
      <c r="I85" s="46"/>
      <c r="J85" s="46"/>
      <c r="K85" s="46"/>
      <c r="L85" s="46"/>
      <c r="M85" s="46"/>
      <c r="N85" s="46"/>
      <c r="O85" s="46"/>
      <c r="P85" s="46"/>
      <c r="Q85" s="46"/>
    </row>
    <row r="86" spans="2:17" ht="71.25">
      <c r="B86" s="4" t="s">
        <v>501</v>
      </c>
      <c r="C86" s="8" t="s">
        <v>377</v>
      </c>
      <c r="D86" s="99">
        <v>1</v>
      </c>
      <c r="E86" s="73" t="s">
        <v>3</v>
      </c>
      <c r="F86" s="180"/>
      <c r="G86" s="27">
        <f t="shared" si="0"/>
        <v>0</v>
      </c>
      <c r="H86" s="46"/>
      <c r="I86" s="46"/>
      <c r="J86" s="46"/>
      <c r="K86" s="46"/>
      <c r="L86" s="46"/>
      <c r="M86" s="46"/>
      <c r="N86" s="46"/>
      <c r="O86" s="46"/>
      <c r="P86" s="46"/>
      <c r="Q86" s="46"/>
    </row>
    <row r="87" spans="2:17" ht="60">
      <c r="B87" s="15" t="s">
        <v>502</v>
      </c>
      <c r="C87" s="71" t="s">
        <v>90</v>
      </c>
      <c r="D87" s="15" t="s">
        <v>4</v>
      </c>
      <c r="E87" s="74" t="s">
        <v>4</v>
      </c>
      <c r="F87" s="181"/>
      <c r="G87" s="70">
        <f>+SUBTOTAL(9,G88:G99)</f>
        <v>0</v>
      </c>
      <c r="H87" s="46"/>
      <c r="I87" s="46"/>
      <c r="J87" s="46"/>
      <c r="K87" s="46"/>
      <c r="L87" s="46"/>
      <c r="M87" s="46"/>
      <c r="N87" s="46"/>
      <c r="O87" s="46"/>
      <c r="P87" s="46"/>
      <c r="Q87" s="46"/>
    </row>
    <row r="88" spans="2:17" ht="42.75">
      <c r="B88" s="4" t="s">
        <v>503</v>
      </c>
      <c r="C88" s="8" t="s">
        <v>91</v>
      </c>
      <c r="D88" s="73">
        <v>20</v>
      </c>
      <c r="E88" s="72" t="s">
        <v>89</v>
      </c>
      <c r="F88" s="180"/>
      <c r="G88" s="27">
        <f t="shared" si="0"/>
        <v>0</v>
      </c>
      <c r="H88" s="46"/>
      <c r="I88" s="46"/>
      <c r="J88" s="46"/>
      <c r="K88" s="46"/>
      <c r="L88" s="46"/>
      <c r="M88" s="46"/>
      <c r="N88" s="46"/>
      <c r="O88" s="46"/>
      <c r="P88" s="46"/>
      <c r="Q88" s="46"/>
    </row>
    <row r="89" spans="2:17" ht="15">
      <c r="B89" s="4" t="s">
        <v>504</v>
      </c>
      <c r="C89" s="8" t="s">
        <v>92</v>
      </c>
      <c r="D89" s="73">
        <v>15</v>
      </c>
      <c r="E89" s="72" t="s">
        <v>89</v>
      </c>
      <c r="F89" s="180"/>
      <c r="G89" s="27">
        <f t="shared" si="0"/>
        <v>0</v>
      </c>
      <c r="H89" s="46"/>
      <c r="I89" s="46"/>
      <c r="J89" s="46"/>
      <c r="K89" s="46"/>
      <c r="L89" s="46"/>
      <c r="M89" s="46"/>
      <c r="N89" s="46"/>
      <c r="O89" s="46"/>
      <c r="P89" s="46"/>
      <c r="Q89" s="46"/>
    </row>
    <row r="90" spans="2:17" ht="42.75">
      <c r="B90" s="4" t="s">
        <v>505</v>
      </c>
      <c r="C90" s="8" t="s">
        <v>358</v>
      </c>
      <c r="D90" s="73">
        <v>37</v>
      </c>
      <c r="E90" s="72" t="s">
        <v>89</v>
      </c>
      <c r="F90" s="180"/>
      <c r="G90" s="27">
        <f t="shared" si="0"/>
        <v>0</v>
      </c>
      <c r="H90" s="80"/>
      <c r="I90" s="80"/>
      <c r="J90" s="80"/>
      <c r="K90" s="80"/>
      <c r="L90" s="80"/>
      <c r="M90" s="80"/>
      <c r="N90" s="80"/>
      <c r="O90" s="80"/>
      <c r="P90" s="46"/>
      <c r="Q90" s="46"/>
    </row>
    <row r="91" spans="2:17" ht="15">
      <c r="B91" s="4" t="s">
        <v>506</v>
      </c>
      <c r="C91" s="8" t="s">
        <v>93</v>
      </c>
      <c r="D91" s="73">
        <v>20</v>
      </c>
      <c r="E91" s="72" t="s">
        <v>89</v>
      </c>
      <c r="F91" s="180"/>
      <c r="G91" s="27">
        <f t="shared" si="0"/>
        <v>0</v>
      </c>
      <c r="H91" s="46"/>
      <c r="I91" s="46"/>
      <c r="J91" s="46"/>
      <c r="K91" s="46"/>
      <c r="L91" s="46"/>
      <c r="M91" s="46"/>
      <c r="N91" s="46"/>
      <c r="O91" s="46"/>
      <c r="P91" s="46"/>
      <c r="Q91" s="46"/>
    </row>
    <row r="92" spans="2:17" ht="71.25">
      <c r="B92" s="4" t="s">
        <v>507</v>
      </c>
      <c r="C92" s="8" t="s">
        <v>359</v>
      </c>
      <c r="D92" s="73">
        <v>3</v>
      </c>
      <c r="E92" s="72" t="s">
        <v>89</v>
      </c>
      <c r="F92" s="180"/>
      <c r="G92" s="27">
        <f t="shared" si="0"/>
        <v>0</v>
      </c>
      <c r="H92" s="80"/>
      <c r="I92" s="46"/>
      <c r="J92" s="46"/>
      <c r="K92" s="46"/>
      <c r="L92" s="46"/>
      <c r="M92" s="46"/>
      <c r="N92" s="46"/>
      <c r="O92" s="46"/>
      <c r="P92" s="46"/>
      <c r="Q92" s="46"/>
    </row>
    <row r="93" spans="2:17" ht="42.75">
      <c r="B93" s="4" t="s">
        <v>508</v>
      </c>
      <c r="C93" s="8" t="s">
        <v>360</v>
      </c>
      <c r="D93" s="73">
        <v>180</v>
      </c>
      <c r="E93" s="72" t="s">
        <v>89</v>
      </c>
      <c r="F93" s="180"/>
      <c r="G93" s="27">
        <f t="shared" si="0"/>
        <v>0</v>
      </c>
      <c r="H93" s="46"/>
      <c r="I93" s="46"/>
      <c r="J93" s="46"/>
      <c r="K93" s="46"/>
      <c r="L93" s="46"/>
      <c r="M93" s="46"/>
      <c r="N93" s="46"/>
      <c r="O93" s="46"/>
      <c r="P93" s="46"/>
      <c r="Q93" s="46"/>
    </row>
    <row r="94" spans="2:17" ht="15">
      <c r="B94" s="4" t="s">
        <v>509</v>
      </c>
      <c r="C94" s="8" t="s">
        <v>94</v>
      </c>
      <c r="D94" s="73">
        <v>9</v>
      </c>
      <c r="E94" s="72" t="s">
        <v>89</v>
      </c>
      <c r="F94" s="180"/>
      <c r="G94" s="27">
        <f t="shared" si="0"/>
        <v>0</v>
      </c>
      <c r="H94" s="46"/>
      <c r="I94" s="46"/>
      <c r="J94" s="46"/>
      <c r="K94" s="46"/>
      <c r="L94" s="46"/>
      <c r="M94" s="46"/>
      <c r="N94" s="46"/>
      <c r="O94" s="46"/>
      <c r="P94" s="46"/>
      <c r="Q94" s="46"/>
    </row>
    <row r="95" spans="2:17" ht="42.75">
      <c r="B95" s="4" t="s">
        <v>510</v>
      </c>
      <c r="C95" s="8" t="s">
        <v>95</v>
      </c>
      <c r="D95" s="73">
        <v>3</v>
      </c>
      <c r="E95" s="72" t="s">
        <v>89</v>
      </c>
      <c r="F95" s="180"/>
      <c r="G95" s="27">
        <f t="shared" si="0"/>
        <v>0</v>
      </c>
      <c r="H95" s="46"/>
      <c r="I95" s="46"/>
      <c r="J95" s="46"/>
      <c r="K95" s="46"/>
      <c r="L95" s="46"/>
      <c r="M95" s="46"/>
      <c r="N95" s="46"/>
      <c r="O95" s="46"/>
      <c r="P95" s="46"/>
      <c r="Q95" s="46"/>
    </row>
    <row r="96" spans="2:17" ht="57">
      <c r="B96" s="4" t="s">
        <v>511</v>
      </c>
      <c r="C96" s="8" t="s">
        <v>96</v>
      </c>
      <c r="D96" s="73">
        <v>3</v>
      </c>
      <c r="E96" s="72" t="s">
        <v>89</v>
      </c>
      <c r="F96" s="180"/>
      <c r="G96" s="27">
        <f t="shared" si="0"/>
        <v>0</v>
      </c>
      <c r="H96" s="46"/>
      <c r="I96" s="46"/>
      <c r="J96" s="46"/>
      <c r="K96" s="46"/>
      <c r="L96" s="46"/>
      <c r="M96" s="46"/>
      <c r="N96" s="46"/>
      <c r="O96" s="46"/>
      <c r="P96" s="46"/>
      <c r="Q96" s="46"/>
    </row>
    <row r="97" spans="2:17" ht="28.5">
      <c r="B97" s="4" t="s">
        <v>512</v>
      </c>
      <c r="C97" s="8" t="s">
        <v>361</v>
      </c>
      <c r="D97" s="73">
        <v>1</v>
      </c>
      <c r="E97" s="72" t="s">
        <v>89</v>
      </c>
      <c r="F97" s="180"/>
      <c r="G97" s="27">
        <f t="shared" si="0"/>
        <v>0</v>
      </c>
      <c r="H97" s="46"/>
      <c r="I97" s="46"/>
      <c r="J97" s="46"/>
      <c r="K97" s="46"/>
      <c r="L97" s="46"/>
      <c r="M97" s="46"/>
      <c r="N97" s="46"/>
      <c r="O97" s="46"/>
      <c r="P97" s="46"/>
      <c r="Q97" s="46"/>
    </row>
    <row r="98" spans="2:17" ht="28.5">
      <c r="B98" s="4" t="s">
        <v>513</v>
      </c>
      <c r="C98" s="8" t="s">
        <v>362</v>
      </c>
      <c r="D98" s="73">
        <v>2</v>
      </c>
      <c r="E98" s="72" t="s">
        <v>89</v>
      </c>
      <c r="F98" s="180"/>
      <c r="G98" s="27">
        <f t="shared" si="0"/>
        <v>0</v>
      </c>
      <c r="H98" s="46"/>
      <c r="I98" s="46"/>
      <c r="J98" s="46"/>
      <c r="K98" s="46"/>
      <c r="L98" s="46"/>
      <c r="M98" s="46"/>
      <c r="N98" s="46"/>
      <c r="O98" s="46"/>
      <c r="P98" s="46"/>
      <c r="Q98" s="46"/>
    </row>
    <row r="99" spans="2:17" ht="28.5">
      <c r="B99" s="4" t="s">
        <v>514</v>
      </c>
      <c r="C99" s="8" t="s">
        <v>363</v>
      </c>
      <c r="D99" s="73">
        <v>8</v>
      </c>
      <c r="E99" s="72" t="s">
        <v>89</v>
      </c>
      <c r="F99" s="180"/>
      <c r="G99" s="27">
        <f t="shared" si="0"/>
        <v>0</v>
      </c>
      <c r="H99" s="80"/>
      <c r="I99" s="46"/>
      <c r="J99" s="46"/>
      <c r="K99" s="46"/>
      <c r="L99" s="46"/>
      <c r="M99" s="46"/>
      <c r="N99" s="46"/>
      <c r="O99" s="46"/>
      <c r="P99" s="46"/>
      <c r="Q99" s="46"/>
    </row>
    <row r="100" spans="2:17" ht="15">
      <c r="B100" s="15" t="s">
        <v>515</v>
      </c>
      <c r="C100" s="71" t="s">
        <v>97</v>
      </c>
      <c r="D100" s="15" t="s">
        <v>4</v>
      </c>
      <c r="E100" s="15" t="s">
        <v>4</v>
      </c>
      <c r="F100" s="181"/>
      <c r="G100" s="70">
        <f>+SUBTOTAL(9,G101:G107)</f>
        <v>0</v>
      </c>
      <c r="H100" s="46"/>
      <c r="I100" s="46"/>
      <c r="J100" s="46"/>
      <c r="K100" s="46"/>
      <c r="L100" s="46"/>
      <c r="M100" s="46"/>
      <c r="N100" s="46"/>
      <c r="O100" s="46"/>
      <c r="P100" s="46"/>
      <c r="Q100" s="46"/>
    </row>
    <row r="101" spans="2:17" ht="15">
      <c r="B101" s="4" t="s">
        <v>516</v>
      </c>
      <c r="C101" s="8" t="s">
        <v>98</v>
      </c>
      <c r="D101" s="4">
        <v>1</v>
      </c>
      <c r="E101" s="3" t="s">
        <v>3</v>
      </c>
      <c r="F101" s="180"/>
      <c r="G101" s="27">
        <f t="shared" si="0"/>
        <v>0</v>
      </c>
      <c r="H101" s="46"/>
      <c r="I101" s="46"/>
      <c r="J101" s="46"/>
      <c r="K101" s="46"/>
      <c r="L101" s="46"/>
      <c r="M101" s="46"/>
      <c r="N101" s="46"/>
      <c r="O101" s="46"/>
      <c r="P101" s="46"/>
      <c r="Q101" s="46"/>
    </row>
    <row r="102" spans="2:17" ht="28.5">
      <c r="B102" s="4" t="s">
        <v>517</v>
      </c>
      <c r="C102" s="8" t="s">
        <v>104</v>
      </c>
      <c r="D102" s="4">
        <v>1</v>
      </c>
      <c r="E102" s="3" t="s">
        <v>3</v>
      </c>
      <c r="F102" s="180"/>
      <c r="G102" s="27">
        <f t="shared" si="0"/>
        <v>0</v>
      </c>
      <c r="H102" s="46"/>
      <c r="I102" s="46"/>
      <c r="J102" s="46"/>
      <c r="K102" s="46"/>
      <c r="L102" s="46"/>
      <c r="M102" s="46"/>
      <c r="N102" s="46"/>
      <c r="O102" s="46"/>
      <c r="P102" s="46"/>
      <c r="Q102" s="46"/>
    </row>
    <row r="103" spans="2:17" ht="42.75">
      <c r="B103" s="4" t="s">
        <v>518</v>
      </c>
      <c r="C103" s="8" t="s">
        <v>99</v>
      </c>
      <c r="D103" s="4">
        <v>170</v>
      </c>
      <c r="E103" s="73" t="s">
        <v>1</v>
      </c>
      <c r="F103" s="180"/>
      <c r="G103" s="27">
        <f t="shared" si="0"/>
        <v>0</v>
      </c>
      <c r="H103" s="46"/>
      <c r="I103" s="46"/>
      <c r="J103" s="46"/>
      <c r="K103" s="46"/>
      <c r="L103" s="46"/>
      <c r="M103" s="46"/>
      <c r="N103" s="46"/>
      <c r="O103" s="46"/>
      <c r="P103" s="46"/>
      <c r="Q103" s="46"/>
    </row>
    <row r="104" spans="2:17" ht="42.75">
      <c r="B104" s="4" t="s">
        <v>519</v>
      </c>
      <c r="C104" s="8" t="s">
        <v>102</v>
      </c>
      <c r="D104" s="4">
        <f>(145+(12*2))*0.1</f>
        <v>16.900000000000002</v>
      </c>
      <c r="E104" s="10" t="s">
        <v>0</v>
      </c>
      <c r="F104" s="180"/>
      <c r="G104" s="27">
        <f t="shared" si="0"/>
        <v>0</v>
      </c>
      <c r="H104" s="46"/>
      <c r="I104" s="46"/>
      <c r="J104" s="46"/>
      <c r="K104" s="46"/>
      <c r="L104" s="46"/>
      <c r="M104" s="46"/>
      <c r="N104" s="46"/>
      <c r="O104" s="46"/>
      <c r="P104" s="46"/>
      <c r="Q104" s="46"/>
    </row>
    <row r="105" spans="2:17" ht="28.5">
      <c r="B105" s="4" t="s">
        <v>520</v>
      </c>
      <c r="C105" s="8" t="s">
        <v>103</v>
      </c>
      <c r="D105" s="4">
        <f>(145+(12*2))</f>
        <v>169</v>
      </c>
      <c r="E105" s="76" t="s">
        <v>1</v>
      </c>
      <c r="F105" s="180"/>
      <c r="G105" s="27">
        <f t="shared" si="0"/>
        <v>0</v>
      </c>
      <c r="H105" s="46"/>
      <c r="I105" s="46"/>
      <c r="J105" s="46"/>
      <c r="K105" s="46"/>
      <c r="L105" s="46"/>
      <c r="M105" s="46"/>
      <c r="N105" s="46"/>
      <c r="O105" s="46"/>
      <c r="P105" s="46"/>
      <c r="Q105" s="46"/>
    </row>
    <row r="106" spans="2:17" s="92" customFormat="1" ht="71.25">
      <c r="B106" s="4" t="s">
        <v>521</v>
      </c>
      <c r="C106" s="8" t="s">
        <v>86</v>
      </c>
      <c r="D106" s="4">
        <f>275</f>
        <v>275</v>
      </c>
      <c r="E106" s="3" t="s">
        <v>0</v>
      </c>
      <c r="F106" s="178"/>
      <c r="G106" s="14">
        <f>D106*F106</f>
        <v>0</v>
      </c>
      <c r="H106" s="93"/>
      <c r="I106" s="93"/>
      <c r="J106" s="93"/>
      <c r="K106" s="93"/>
      <c r="L106" s="93"/>
      <c r="M106" s="93"/>
      <c r="N106" s="93"/>
      <c r="O106" s="93"/>
      <c r="P106" s="93"/>
      <c r="Q106" s="93"/>
    </row>
    <row r="107" spans="2:17" ht="28.5">
      <c r="B107" s="4" t="s">
        <v>522</v>
      </c>
      <c r="C107" s="8" t="s">
        <v>112</v>
      </c>
      <c r="D107" s="90">
        <f>910</f>
        <v>910</v>
      </c>
      <c r="E107" s="91" t="s">
        <v>1</v>
      </c>
      <c r="F107" s="178"/>
      <c r="G107" s="14">
        <f>D107*F107</f>
        <v>0</v>
      </c>
      <c r="H107" s="77"/>
      <c r="I107" s="46"/>
      <c r="J107" s="46"/>
      <c r="K107" s="46"/>
      <c r="L107" s="46"/>
      <c r="M107" s="46"/>
      <c r="N107" s="46"/>
      <c r="O107" s="46"/>
      <c r="P107" s="46"/>
      <c r="Q107" s="46"/>
    </row>
    <row r="108" spans="2:17" ht="15">
      <c r="B108" s="15" t="s">
        <v>523</v>
      </c>
      <c r="C108" s="15" t="s">
        <v>367</v>
      </c>
      <c r="D108" s="15" t="s">
        <v>4</v>
      </c>
      <c r="E108" s="15" t="s">
        <v>4</v>
      </c>
      <c r="F108" s="181"/>
      <c r="G108" s="70">
        <f>+SUBTOTAL(9,G109:G112)</f>
        <v>0</v>
      </c>
      <c r="H108" s="46"/>
      <c r="I108" s="46"/>
      <c r="J108" s="46"/>
      <c r="K108" s="46"/>
      <c r="L108" s="46"/>
      <c r="M108" s="46"/>
      <c r="N108" s="46"/>
      <c r="O108" s="46"/>
      <c r="P108" s="46"/>
      <c r="Q108" s="46"/>
    </row>
    <row r="109" spans="2:17" ht="42.75">
      <c r="B109" s="4" t="s">
        <v>524</v>
      </c>
      <c r="C109" s="13" t="s">
        <v>525</v>
      </c>
      <c r="D109" s="11">
        <f>(1.93+1.93+0.88+2.25)*5</f>
        <v>34.95</v>
      </c>
      <c r="E109" s="79" t="s">
        <v>1</v>
      </c>
      <c r="F109" s="182"/>
      <c r="G109" s="27">
        <f>D109*F109</f>
        <v>0</v>
      </c>
      <c r="H109" s="46"/>
      <c r="I109" s="46"/>
      <c r="J109" s="46"/>
      <c r="K109" s="46"/>
      <c r="L109" s="46"/>
      <c r="M109" s="46"/>
      <c r="N109" s="46"/>
      <c r="O109" s="46"/>
      <c r="P109" s="46"/>
      <c r="Q109" s="46"/>
    </row>
    <row r="110" spans="2:17" ht="57">
      <c r="B110" s="4" t="s">
        <v>528</v>
      </c>
      <c r="C110" s="8" t="s">
        <v>526</v>
      </c>
      <c r="D110" s="4">
        <v>212.54760000000005</v>
      </c>
      <c r="E110" s="79" t="s">
        <v>1</v>
      </c>
      <c r="F110" s="178"/>
      <c r="G110" s="14">
        <f>D110*F110</f>
        <v>0</v>
      </c>
      <c r="H110" s="80"/>
      <c r="I110" s="46"/>
      <c r="J110" s="46"/>
      <c r="K110" s="46"/>
      <c r="L110" s="46"/>
      <c r="M110" s="46"/>
      <c r="N110" s="46"/>
      <c r="O110" s="46"/>
      <c r="P110" s="46"/>
      <c r="Q110" s="46"/>
    </row>
    <row r="111" spans="2:17" ht="45" customHeight="1">
      <c r="B111" s="4" t="s">
        <v>529</v>
      </c>
      <c r="C111" s="8" t="s">
        <v>527</v>
      </c>
      <c r="D111" s="4">
        <v>303.3635</v>
      </c>
      <c r="E111" s="79" t="s">
        <v>1</v>
      </c>
      <c r="F111" s="178"/>
      <c r="G111" s="14">
        <f>D111*F111</f>
        <v>0</v>
      </c>
      <c r="H111" s="80"/>
      <c r="I111" s="46"/>
      <c r="J111" s="46"/>
      <c r="K111" s="46"/>
      <c r="L111" s="46"/>
      <c r="M111" s="46"/>
      <c r="N111" s="46"/>
      <c r="O111" s="46"/>
      <c r="P111" s="46"/>
      <c r="Q111" s="46"/>
    </row>
    <row r="112" spans="2:17" ht="28.5">
      <c r="B112" s="4" t="s">
        <v>530</v>
      </c>
      <c r="C112" s="8" t="s">
        <v>373</v>
      </c>
      <c r="D112" s="4">
        <f>+D110</f>
        <v>212.54760000000005</v>
      </c>
      <c r="E112" s="79" t="s">
        <v>1</v>
      </c>
      <c r="F112" s="178"/>
      <c r="G112" s="14">
        <f>D112*F112</f>
        <v>0</v>
      </c>
      <c r="H112" s="46"/>
      <c r="I112" s="46"/>
      <c r="J112" s="46"/>
      <c r="K112" s="46"/>
      <c r="L112" s="46"/>
      <c r="M112" s="46"/>
      <c r="N112" s="46"/>
      <c r="O112" s="46"/>
      <c r="P112" s="46"/>
      <c r="Q112" s="46"/>
    </row>
    <row r="113" spans="2:17" ht="15">
      <c r="B113" s="15" t="s">
        <v>532</v>
      </c>
      <c r="C113" s="15" t="s">
        <v>364</v>
      </c>
      <c r="D113" s="15" t="s">
        <v>4</v>
      </c>
      <c r="E113" s="15" t="s">
        <v>4</v>
      </c>
      <c r="F113" s="181"/>
      <c r="G113" s="70">
        <f>+SUBTOTAL(9,G114:G119)</f>
        <v>0</v>
      </c>
      <c r="H113" s="46"/>
      <c r="I113" s="46"/>
      <c r="J113" s="46"/>
      <c r="K113" s="46"/>
      <c r="L113" s="46"/>
      <c r="M113" s="46"/>
      <c r="N113" s="46"/>
      <c r="O113" s="46"/>
      <c r="P113" s="46"/>
      <c r="Q113" s="46"/>
    </row>
    <row r="114" spans="2:17" ht="28.5">
      <c r="B114" s="4" t="s">
        <v>533</v>
      </c>
      <c r="C114" s="8" t="s">
        <v>63</v>
      </c>
      <c r="D114" s="4">
        <f>41.45</f>
        <v>41.45</v>
      </c>
      <c r="E114" s="3" t="s">
        <v>1</v>
      </c>
      <c r="F114" s="178"/>
      <c r="G114" s="27">
        <f>D114*F114</f>
        <v>0</v>
      </c>
      <c r="H114" s="46"/>
      <c r="I114" s="46"/>
      <c r="J114" s="46"/>
      <c r="K114" s="46"/>
      <c r="L114" s="46"/>
      <c r="M114" s="46"/>
      <c r="N114" s="46"/>
      <c r="O114" s="46"/>
      <c r="P114" s="46"/>
      <c r="Q114" s="46"/>
    </row>
    <row r="115" spans="2:17" ht="42.75">
      <c r="B115" s="4" t="s">
        <v>536</v>
      </c>
      <c r="C115" s="8" t="s">
        <v>64</v>
      </c>
      <c r="D115" s="4">
        <f>132.75</f>
        <v>132.75</v>
      </c>
      <c r="E115" s="3" t="s">
        <v>1</v>
      </c>
      <c r="F115" s="178"/>
      <c r="G115" s="27">
        <f t="shared" si="0"/>
        <v>0</v>
      </c>
      <c r="H115" s="46"/>
      <c r="I115" s="46"/>
      <c r="J115" s="46"/>
      <c r="K115" s="46"/>
      <c r="L115" s="46"/>
      <c r="M115" s="46"/>
      <c r="N115" s="46"/>
      <c r="O115" s="46"/>
      <c r="P115" s="46"/>
      <c r="Q115" s="46"/>
    </row>
    <row r="116" spans="2:17" ht="42.75">
      <c r="B116" s="4" t="s">
        <v>534</v>
      </c>
      <c r="C116" s="8" t="s">
        <v>65</v>
      </c>
      <c r="D116" s="4">
        <f>2311.25</f>
        <v>2311.25</v>
      </c>
      <c r="E116" s="3" t="s">
        <v>1</v>
      </c>
      <c r="F116" s="178"/>
      <c r="G116" s="27">
        <f t="shared" si="0"/>
        <v>0</v>
      </c>
      <c r="H116" s="46"/>
      <c r="I116" s="46"/>
      <c r="J116" s="46"/>
      <c r="K116" s="46"/>
      <c r="L116" s="46"/>
      <c r="M116" s="46"/>
      <c r="N116" s="46"/>
      <c r="O116" s="46"/>
      <c r="P116" s="46"/>
      <c r="Q116" s="46"/>
    </row>
    <row r="117" spans="2:17" ht="28.5">
      <c r="B117" s="4" t="s">
        <v>535</v>
      </c>
      <c r="C117" s="8" t="s">
        <v>108</v>
      </c>
      <c r="D117" s="4">
        <f>(8.45*3.275*3)*0.5</f>
        <v>41.510625</v>
      </c>
      <c r="E117" s="3" t="s">
        <v>1</v>
      </c>
      <c r="F117" s="182"/>
      <c r="G117" s="27">
        <f>D117*F117</f>
        <v>0</v>
      </c>
      <c r="H117" s="77"/>
      <c r="I117" s="46"/>
      <c r="J117" s="46"/>
      <c r="K117" s="46"/>
      <c r="L117" s="46"/>
      <c r="M117" s="46"/>
      <c r="N117" s="46"/>
      <c r="O117" s="46"/>
      <c r="P117" s="46"/>
      <c r="Q117" s="46"/>
    </row>
    <row r="118" spans="2:17" ht="29.25">
      <c r="B118" s="4" t="s">
        <v>537</v>
      </c>
      <c r="C118" s="97" t="s">
        <v>106</v>
      </c>
      <c r="D118" s="98">
        <v>5</v>
      </c>
      <c r="E118" s="3" t="s">
        <v>101</v>
      </c>
      <c r="F118" s="178"/>
      <c r="G118" s="14">
        <f>D118*F118</f>
        <v>0</v>
      </c>
      <c r="H118" s="46"/>
      <c r="I118" s="46"/>
      <c r="J118" s="46"/>
      <c r="K118" s="46"/>
      <c r="L118" s="46"/>
      <c r="M118" s="46"/>
      <c r="N118" s="46"/>
      <c r="O118" s="46"/>
      <c r="P118" s="46"/>
      <c r="Q118" s="46"/>
    </row>
    <row r="119" spans="2:17" ht="29.25">
      <c r="B119" s="4" t="s">
        <v>538</v>
      </c>
      <c r="C119" s="97" t="s">
        <v>531</v>
      </c>
      <c r="D119" s="98">
        <v>408</v>
      </c>
      <c r="E119" s="3" t="s">
        <v>2</v>
      </c>
      <c r="F119" s="178"/>
      <c r="G119" s="14">
        <f>D119*F119</f>
        <v>0</v>
      </c>
      <c r="H119" s="46"/>
      <c r="I119" s="46"/>
      <c r="J119" s="46"/>
      <c r="K119" s="46"/>
      <c r="L119" s="46"/>
      <c r="M119" s="46"/>
      <c r="N119" s="46"/>
      <c r="O119" s="46"/>
      <c r="P119" s="46"/>
      <c r="Q119" s="46"/>
    </row>
    <row r="120" spans="2:17" ht="15">
      <c r="B120" s="15" t="s">
        <v>539</v>
      </c>
      <c r="C120" s="15" t="s">
        <v>365</v>
      </c>
      <c r="D120" s="15" t="s">
        <v>4</v>
      </c>
      <c r="E120" s="15" t="s">
        <v>4</v>
      </c>
      <c r="F120" s="181"/>
      <c r="G120" s="70">
        <f>+SUBTOTAL(9,G121:G132)</f>
        <v>0</v>
      </c>
      <c r="H120" s="46"/>
      <c r="I120" s="46"/>
      <c r="J120" s="46"/>
      <c r="K120" s="46"/>
      <c r="L120" s="46"/>
      <c r="M120" s="46"/>
      <c r="N120" s="46"/>
      <c r="O120" s="46"/>
      <c r="P120" s="46"/>
      <c r="Q120" s="46"/>
    </row>
    <row r="121" spans="2:17" ht="85.5">
      <c r="B121" s="4" t="s">
        <v>540</v>
      </c>
      <c r="C121" s="8" t="s">
        <v>369</v>
      </c>
      <c r="D121" s="4">
        <v>1</v>
      </c>
      <c r="E121" s="3" t="s">
        <v>3</v>
      </c>
      <c r="F121" s="178"/>
      <c r="G121" s="14">
        <f t="shared" si="0"/>
        <v>0</v>
      </c>
      <c r="H121" s="46"/>
      <c r="I121" s="46"/>
      <c r="J121" s="46"/>
      <c r="K121" s="46"/>
      <c r="L121" s="46"/>
      <c r="M121" s="46"/>
      <c r="N121" s="46"/>
      <c r="O121" s="46"/>
      <c r="P121" s="46"/>
      <c r="Q121" s="46"/>
    </row>
    <row r="122" spans="2:17" ht="84.75" customHeight="1">
      <c r="B122" s="4" t="s">
        <v>541</v>
      </c>
      <c r="C122" s="8" t="s">
        <v>783</v>
      </c>
      <c r="D122" s="4">
        <v>1</v>
      </c>
      <c r="E122" s="3" t="s">
        <v>3</v>
      </c>
      <c r="F122" s="178"/>
      <c r="G122" s="14">
        <f t="shared" si="0"/>
        <v>0</v>
      </c>
      <c r="H122" s="46"/>
      <c r="I122" s="46"/>
      <c r="J122" s="46"/>
      <c r="K122" s="46"/>
      <c r="L122" s="46"/>
      <c r="M122" s="46"/>
      <c r="N122" s="46"/>
      <c r="O122" s="46"/>
      <c r="P122" s="46"/>
      <c r="Q122" s="46"/>
    </row>
    <row r="123" spans="2:17" ht="28.5">
      <c r="B123" s="4" t="s">
        <v>542</v>
      </c>
      <c r="C123" s="8" t="s">
        <v>370</v>
      </c>
      <c r="D123" s="4">
        <v>300</v>
      </c>
      <c r="E123" s="3" t="s">
        <v>0</v>
      </c>
      <c r="F123" s="178"/>
      <c r="G123" s="27">
        <f aca="true" t="shared" si="2" ref="G123:G131">D123*F123</f>
        <v>0</v>
      </c>
      <c r="H123" s="46"/>
      <c r="I123" s="46"/>
      <c r="J123" s="46"/>
      <c r="K123" s="46"/>
      <c r="L123" s="46"/>
      <c r="M123" s="46"/>
      <c r="N123" s="46"/>
      <c r="O123" s="46"/>
      <c r="P123" s="46"/>
      <c r="Q123" s="46"/>
    </row>
    <row r="124" spans="2:17" ht="156.75">
      <c r="B124" s="4" t="s">
        <v>543</v>
      </c>
      <c r="C124" s="8" t="s">
        <v>695</v>
      </c>
      <c r="D124" s="4">
        <v>1</v>
      </c>
      <c r="E124" s="3" t="s">
        <v>3</v>
      </c>
      <c r="F124" s="178"/>
      <c r="G124" s="14">
        <f t="shared" si="2"/>
        <v>0</v>
      </c>
      <c r="H124" s="46"/>
      <c r="I124" s="46"/>
      <c r="J124" s="46"/>
      <c r="K124" s="46"/>
      <c r="L124" s="46"/>
      <c r="M124" s="46"/>
      <c r="N124" s="46"/>
      <c r="O124" s="46"/>
      <c r="P124" s="46"/>
      <c r="Q124" s="46"/>
    </row>
    <row r="125" spans="2:17" ht="28.5">
      <c r="B125" s="4" t="s">
        <v>544</v>
      </c>
      <c r="C125" s="8" t="s">
        <v>366</v>
      </c>
      <c r="D125" s="4">
        <v>60</v>
      </c>
      <c r="E125" s="3" t="s">
        <v>66</v>
      </c>
      <c r="F125" s="178"/>
      <c r="G125" s="27">
        <f t="shared" si="2"/>
        <v>0</v>
      </c>
      <c r="H125" s="46"/>
      <c r="I125" s="46"/>
      <c r="J125" s="46"/>
      <c r="K125" s="46"/>
      <c r="L125" s="46"/>
      <c r="M125" s="46"/>
      <c r="N125" s="46"/>
      <c r="O125" s="46"/>
      <c r="P125" s="46"/>
      <c r="Q125" s="46"/>
    </row>
    <row r="126" spans="2:17" ht="28.5">
      <c r="B126" s="4" t="s">
        <v>545</v>
      </c>
      <c r="C126" s="8" t="s">
        <v>68</v>
      </c>
      <c r="D126" s="4">
        <v>5</v>
      </c>
      <c r="E126" s="3" t="s">
        <v>67</v>
      </c>
      <c r="F126" s="178"/>
      <c r="G126" s="27">
        <f t="shared" si="2"/>
        <v>0</v>
      </c>
      <c r="H126" s="46"/>
      <c r="I126" s="46"/>
      <c r="J126" s="46"/>
      <c r="K126" s="46"/>
      <c r="L126" s="46"/>
      <c r="M126" s="46"/>
      <c r="N126" s="46"/>
      <c r="O126" s="46"/>
      <c r="P126" s="46"/>
      <c r="Q126" s="46"/>
    </row>
    <row r="127" spans="2:17" ht="15">
      <c r="B127" s="4" t="s">
        <v>546</v>
      </c>
      <c r="C127" s="8" t="s">
        <v>782</v>
      </c>
      <c r="D127" s="4">
        <f>100*5</f>
        <v>500</v>
      </c>
      <c r="E127" s="3" t="s">
        <v>438</v>
      </c>
      <c r="F127" s="178"/>
      <c r="G127" s="14">
        <f t="shared" si="2"/>
        <v>0</v>
      </c>
      <c r="H127" s="46"/>
      <c r="I127" s="46"/>
      <c r="J127" s="46"/>
      <c r="K127" s="46"/>
      <c r="L127" s="46"/>
      <c r="M127" s="46"/>
      <c r="N127" s="46"/>
      <c r="O127" s="46"/>
      <c r="P127" s="46"/>
      <c r="Q127" s="46"/>
    </row>
    <row r="128" spans="2:17" ht="42.75">
      <c r="B128" s="4" t="s">
        <v>547</v>
      </c>
      <c r="C128" s="13" t="s">
        <v>368</v>
      </c>
      <c r="D128" s="81">
        <v>15</v>
      </c>
      <c r="E128" s="72" t="s">
        <v>109</v>
      </c>
      <c r="F128" s="178"/>
      <c r="G128" s="14">
        <f t="shared" si="2"/>
        <v>0</v>
      </c>
      <c r="H128" s="77"/>
      <c r="I128" s="46"/>
      <c r="J128" s="46"/>
      <c r="K128" s="46"/>
      <c r="L128" s="46"/>
      <c r="M128" s="46"/>
      <c r="N128" s="46"/>
      <c r="O128" s="46"/>
      <c r="P128" s="46"/>
      <c r="Q128" s="46"/>
    </row>
    <row r="129" spans="2:17" ht="28.5">
      <c r="B129" s="4" t="s">
        <v>548</v>
      </c>
      <c r="C129" s="13" t="s">
        <v>379</v>
      </c>
      <c r="D129" s="96">
        <f>1336.9195*0.5</f>
        <v>668.45975</v>
      </c>
      <c r="E129" s="72" t="s">
        <v>1</v>
      </c>
      <c r="F129" s="178"/>
      <c r="G129" s="14">
        <f t="shared" si="2"/>
        <v>0</v>
      </c>
      <c r="H129" s="77"/>
      <c r="I129" s="46"/>
      <c r="J129" s="46"/>
      <c r="K129" s="46"/>
      <c r="L129" s="46"/>
      <c r="M129" s="46"/>
      <c r="N129" s="46"/>
      <c r="O129" s="46"/>
      <c r="P129" s="46"/>
      <c r="Q129" s="46"/>
    </row>
    <row r="130" spans="2:17" ht="28.5">
      <c r="B130" s="4" t="s">
        <v>549</v>
      </c>
      <c r="C130" s="8" t="s">
        <v>100</v>
      </c>
      <c r="D130" s="94">
        <v>1</v>
      </c>
      <c r="E130" s="73" t="s">
        <v>101</v>
      </c>
      <c r="F130" s="178"/>
      <c r="G130" s="14">
        <f t="shared" si="2"/>
        <v>0</v>
      </c>
      <c r="H130" s="46"/>
      <c r="I130" s="46"/>
      <c r="J130" s="46"/>
      <c r="K130" s="46"/>
      <c r="L130" s="46"/>
      <c r="M130" s="46"/>
      <c r="N130" s="46"/>
      <c r="O130" s="46"/>
      <c r="P130" s="46"/>
      <c r="Q130" s="46"/>
    </row>
    <row r="131" spans="2:17" ht="28.5">
      <c r="B131" s="4" t="s">
        <v>550</v>
      </c>
      <c r="C131" s="8" t="s">
        <v>111</v>
      </c>
      <c r="D131" s="90">
        <v>1</v>
      </c>
      <c r="E131" s="91" t="s">
        <v>3</v>
      </c>
      <c r="F131" s="178"/>
      <c r="G131" s="14">
        <f t="shared" si="2"/>
        <v>0</v>
      </c>
      <c r="H131" s="77"/>
      <c r="I131" s="46"/>
      <c r="J131" s="46"/>
      <c r="K131" s="46"/>
      <c r="L131" s="46"/>
      <c r="M131" s="46"/>
      <c r="N131" s="46"/>
      <c r="O131" s="46"/>
      <c r="P131" s="46"/>
      <c r="Q131" s="46"/>
    </row>
    <row r="132" spans="2:17" ht="15">
      <c r="B132" s="4"/>
      <c r="C132" s="8"/>
      <c r="D132" s="4"/>
      <c r="E132" s="3"/>
      <c r="F132" s="2"/>
      <c r="G132" s="27"/>
      <c r="H132" s="46"/>
      <c r="I132" s="46"/>
      <c r="J132" s="46"/>
      <c r="K132" s="46"/>
      <c r="L132" s="46"/>
      <c r="M132" s="46"/>
      <c r="N132" s="46"/>
      <c r="O132" s="46"/>
      <c r="P132" s="46"/>
      <c r="Q132" s="46"/>
    </row>
    <row r="133" spans="2:17" ht="15">
      <c r="B133" s="52"/>
      <c r="C133" s="135" t="s">
        <v>69</v>
      </c>
      <c r="D133" s="136"/>
      <c r="E133" s="136"/>
      <c r="F133" s="137"/>
      <c r="G133" s="53">
        <f>+SUBTOTAL(9,G14:G131)</f>
        <v>0</v>
      </c>
      <c r="H133" s="46"/>
      <c r="I133" s="46"/>
      <c r="J133" s="46"/>
      <c r="K133" s="46"/>
      <c r="L133" s="46"/>
      <c r="M133" s="46"/>
      <c r="N133" s="46"/>
      <c r="O133" s="46"/>
      <c r="P133" s="46"/>
      <c r="Q133" s="46"/>
    </row>
    <row r="134" ht="15">
      <c r="A134" s="9"/>
    </row>
    <row r="135" ht="15">
      <c r="A135" s="9"/>
    </row>
    <row r="136" ht="15">
      <c r="A136" s="9"/>
    </row>
    <row r="137" ht="15">
      <c r="A137" s="9"/>
    </row>
    <row r="138" ht="15">
      <c r="A138" s="9"/>
    </row>
    <row r="139" ht="15">
      <c r="A139" s="9"/>
    </row>
    <row r="140" ht="15">
      <c r="A140" s="9"/>
    </row>
    <row r="141" ht="15">
      <c r="A141" s="9"/>
    </row>
    <row r="142" ht="15">
      <c r="A142" s="9"/>
    </row>
    <row r="143" ht="15">
      <c r="A143" s="9"/>
    </row>
    <row r="144" ht="15">
      <c r="A144" s="9"/>
    </row>
    <row r="145" ht="15">
      <c r="A145" s="9"/>
    </row>
    <row r="146" ht="15">
      <c r="A146" s="9"/>
    </row>
    <row r="147" ht="15">
      <c r="A147" s="9"/>
    </row>
    <row r="148" ht="15">
      <c r="A148" s="9"/>
    </row>
    <row r="149" ht="15">
      <c r="A149" s="9"/>
    </row>
    <row r="150" ht="15">
      <c r="A150" s="9"/>
    </row>
    <row r="151" ht="15">
      <c r="A151" s="9"/>
    </row>
    <row r="152" ht="15">
      <c r="A152" s="9"/>
    </row>
    <row r="153" ht="15">
      <c r="A153" s="9"/>
    </row>
    <row r="154" ht="15">
      <c r="A154" s="9"/>
    </row>
    <row r="155" ht="15">
      <c r="A155" s="9"/>
    </row>
    <row r="156" ht="15">
      <c r="A156" s="9"/>
    </row>
    <row r="157" ht="15">
      <c r="A157" s="9"/>
    </row>
    <row r="158" ht="15">
      <c r="A158" s="9"/>
    </row>
    <row r="159" ht="15">
      <c r="A159" s="9"/>
    </row>
    <row r="160" ht="15">
      <c r="A160" s="9"/>
    </row>
    <row r="161" ht="15">
      <c r="A161" s="9"/>
    </row>
    <row r="162" ht="15">
      <c r="A162" s="9"/>
    </row>
    <row r="163" ht="15">
      <c r="A163" s="9"/>
    </row>
    <row r="164" spans="8:17" ht="15">
      <c r="H164" s="46"/>
      <c r="I164" s="46"/>
      <c r="J164" s="46"/>
      <c r="K164" s="46"/>
      <c r="L164" s="46"/>
      <c r="M164" s="46"/>
      <c r="N164" s="46"/>
      <c r="O164" s="46"/>
      <c r="P164" s="46"/>
      <c r="Q164" s="46"/>
    </row>
    <row r="165" spans="8:17" ht="15">
      <c r="H165" s="46"/>
      <c r="I165" s="46"/>
      <c r="J165" s="46"/>
      <c r="K165" s="46"/>
      <c r="L165" s="46"/>
      <c r="M165" s="46"/>
      <c r="N165" s="46"/>
      <c r="O165" s="46"/>
      <c r="P165" s="46"/>
      <c r="Q165" s="46"/>
    </row>
    <row r="166" spans="8:17" ht="15">
      <c r="H166" s="46"/>
      <c r="I166" s="46"/>
      <c r="J166" s="46"/>
      <c r="K166" s="46"/>
      <c r="L166" s="46"/>
      <c r="M166" s="46"/>
      <c r="N166" s="46"/>
      <c r="O166" s="46"/>
      <c r="P166" s="46"/>
      <c r="Q166" s="46"/>
    </row>
    <row r="167" spans="8:17" ht="15">
      <c r="H167" s="46"/>
      <c r="I167" s="46"/>
      <c r="J167" s="46"/>
      <c r="K167" s="46"/>
      <c r="L167" s="46"/>
      <c r="M167" s="46"/>
      <c r="N167" s="46"/>
      <c r="O167" s="46"/>
      <c r="P167" s="46"/>
      <c r="Q167" s="46"/>
    </row>
    <row r="168" spans="8:17" ht="15">
      <c r="H168" s="46"/>
      <c r="I168" s="46"/>
      <c r="J168" s="46"/>
      <c r="K168" s="46"/>
      <c r="L168" s="46"/>
      <c r="M168" s="46"/>
      <c r="N168" s="46"/>
      <c r="O168" s="46"/>
      <c r="P168" s="46"/>
      <c r="Q168" s="46"/>
    </row>
    <row r="169" spans="8:17" ht="15">
      <c r="H169" s="46"/>
      <c r="I169" s="46"/>
      <c r="J169" s="46"/>
      <c r="K169" s="46"/>
      <c r="L169" s="46"/>
      <c r="M169" s="46"/>
      <c r="N169" s="46"/>
      <c r="O169" s="46"/>
      <c r="P169" s="46"/>
      <c r="Q169" s="46"/>
    </row>
    <row r="170" spans="8:17" ht="15">
      <c r="H170" s="46"/>
      <c r="I170" s="46"/>
      <c r="J170" s="46"/>
      <c r="K170" s="46"/>
      <c r="L170" s="46"/>
      <c r="M170" s="46"/>
      <c r="N170" s="46"/>
      <c r="O170" s="46"/>
      <c r="P170" s="46"/>
      <c r="Q170" s="46"/>
    </row>
    <row r="171" spans="8:17" ht="15">
      <c r="H171" s="46"/>
      <c r="I171" s="46"/>
      <c r="J171" s="46"/>
      <c r="K171" s="46"/>
      <c r="L171" s="46"/>
      <c r="M171" s="46"/>
      <c r="N171" s="46"/>
      <c r="O171" s="46"/>
      <c r="P171" s="46"/>
      <c r="Q171" s="46"/>
    </row>
    <row r="172" spans="8:17" ht="15">
      <c r="H172" s="46"/>
      <c r="I172" s="46"/>
      <c r="J172" s="46"/>
      <c r="K172" s="46"/>
      <c r="L172" s="46"/>
      <c r="M172" s="46"/>
      <c r="N172" s="46"/>
      <c r="O172" s="46"/>
      <c r="P172" s="46"/>
      <c r="Q172" s="46"/>
    </row>
    <row r="173" spans="8:17" ht="15">
      <c r="H173" s="46"/>
      <c r="I173" s="46"/>
      <c r="J173" s="46"/>
      <c r="K173" s="46"/>
      <c r="L173" s="46"/>
      <c r="M173" s="46"/>
      <c r="N173" s="46"/>
      <c r="O173" s="46"/>
      <c r="P173" s="46"/>
      <c r="Q173" s="46"/>
    </row>
    <row r="174" spans="8:17" ht="15">
      <c r="H174" s="46"/>
      <c r="I174" s="46"/>
      <c r="J174" s="46"/>
      <c r="K174" s="46"/>
      <c r="L174" s="46"/>
      <c r="M174" s="46"/>
      <c r="N174" s="46"/>
      <c r="O174" s="46"/>
      <c r="P174" s="46"/>
      <c r="Q174" s="46"/>
    </row>
    <row r="175" spans="8:17" ht="15">
      <c r="H175" s="46"/>
      <c r="I175" s="46"/>
      <c r="J175" s="46"/>
      <c r="K175" s="46"/>
      <c r="L175" s="46"/>
      <c r="M175" s="46"/>
      <c r="N175" s="46"/>
      <c r="O175" s="46"/>
      <c r="P175" s="46"/>
      <c r="Q175" s="46"/>
    </row>
    <row r="176" spans="8:17" ht="15">
      <c r="H176" s="46"/>
      <c r="I176" s="46"/>
      <c r="J176" s="46"/>
      <c r="K176" s="46"/>
      <c r="L176" s="46"/>
      <c r="M176" s="46"/>
      <c r="N176" s="46"/>
      <c r="O176" s="46"/>
      <c r="P176" s="46"/>
      <c r="Q176" s="46"/>
    </row>
    <row r="177" spans="8:17" ht="15">
      <c r="H177" s="46"/>
      <c r="I177" s="46"/>
      <c r="J177" s="46"/>
      <c r="K177" s="46"/>
      <c r="L177" s="46"/>
      <c r="M177" s="46"/>
      <c r="N177" s="46"/>
      <c r="O177" s="46"/>
      <c r="P177" s="46"/>
      <c r="Q177" s="46"/>
    </row>
    <row r="178" spans="8:17" ht="15">
      <c r="H178" s="46"/>
      <c r="I178" s="46"/>
      <c r="J178" s="46"/>
      <c r="K178" s="46"/>
      <c r="L178" s="46"/>
      <c r="M178" s="46"/>
      <c r="N178" s="46"/>
      <c r="O178" s="46"/>
      <c r="P178" s="46"/>
      <c r="Q178" s="46"/>
    </row>
    <row r="179" spans="8:17" ht="15">
      <c r="H179" s="46"/>
      <c r="I179" s="46"/>
      <c r="J179" s="46"/>
      <c r="K179" s="46"/>
      <c r="L179" s="46"/>
      <c r="M179" s="46"/>
      <c r="N179" s="46"/>
      <c r="O179" s="46"/>
      <c r="P179" s="46"/>
      <c r="Q179" s="46"/>
    </row>
    <row r="180" spans="8:17" ht="15">
      <c r="H180" s="46"/>
      <c r="I180" s="46"/>
      <c r="J180" s="46"/>
      <c r="K180" s="46"/>
      <c r="L180" s="46"/>
      <c r="M180" s="46"/>
      <c r="N180" s="46"/>
      <c r="O180" s="46"/>
      <c r="P180" s="46"/>
      <c r="Q180" s="46"/>
    </row>
    <row r="181" spans="8:17" ht="15">
      <c r="H181" s="46"/>
      <c r="I181" s="46"/>
      <c r="J181" s="46"/>
      <c r="K181" s="46"/>
      <c r="L181" s="46"/>
      <c r="M181" s="46"/>
      <c r="N181" s="46"/>
      <c r="O181" s="46"/>
      <c r="P181" s="46"/>
      <c r="Q181" s="46"/>
    </row>
    <row r="182" spans="8:17" ht="15">
      <c r="H182" s="46"/>
      <c r="I182" s="46"/>
      <c r="J182" s="46"/>
      <c r="K182" s="46"/>
      <c r="L182" s="46"/>
      <c r="M182" s="46"/>
      <c r="N182" s="46"/>
      <c r="O182" s="46"/>
      <c r="P182" s="46"/>
      <c r="Q182" s="46"/>
    </row>
    <row r="183" spans="8:17" ht="15">
      <c r="H183" s="46"/>
      <c r="I183" s="46"/>
      <c r="J183" s="46"/>
      <c r="K183" s="46"/>
      <c r="L183" s="46"/>
      <c r="M183" s="46"/>
      <c r="N183" s="46"/>
      <c r="O183" s="46"/>
      <c r="P183" s="46"/>
      <c r="Q183" s="46"/>
    </row>
    <row r="184" spans="8:17" ht="15">
      <c r="H184" s="46"/>
      <c r="I184" s="46"/>
      <c r="J184" s="46"/>
      <c r="K184" s="46"/>
      <c r="L184" s="46"/>
      <c r="M184" s="46"/>
      <c r="N184" s="46"/>
      <c r="O184" s="46"/>
      <c r="P184" s="46"/>
      <c r="Q184" s="46"/>
    </row>
    <row r="185" spans="8:17" ht="15">
      <c r="H185" s="46"/>
      <c r="I185" s="46"/>
      <c r="J185" s="46"/>
      <c r="K185" s="46"/>
      <c r="L185" s="46"/>
      <c r="M185" s="46"/>
      <c r="N185" s="46"/>
      <c r="O185" s="46"/>
      <c r="P185" s="46"/>
      <c r="Q185" s="46"/>
    </row>
    <row r="186" spans="8:17" ht="15">
      <c r="H186" s="46"/>
      <c r="I186" s="46"/>
      <c r="J186" s="46"/>
      <c r="K186" s="46"/>
      <c r="L186" s="46"/>
      <c r="M186" s="46"/>
      <c r="N186" s="46"/>
      <c r="O186" s="46"/>
      <c r="P186" s="46"/>
      <c r="Q186" s="46"/>
    </row>
    <row r="187" spans="8:17" ht="15">
      <c r="H187" s="46"/>
      <c r="I187" s="46"/>
      <c r="J187" s="46"/>
      <c r="K187" s="46"/>
      <c r="L187" s="46"/>
      <c r="M187" s="46"/>
      <c r="N187" s="46"/>
      <c r="O187" s="46"/>
      <c r="P187" s="46"/>
      <c r="Q187" s="46"/>
    </row>
    <row r="188" spans="8:17" ht="15">
      <c r="H188" s="46"/>
      <c r="I188" s="46"/>
      <c r="J188" s="46"/>
      <c r="K188" s="46"/>
      <c r="L188" s="46"/>
      <c r="M188" s="46"/>
      <c r="N188" s="46"/>
      <c r="O188" s="46"/>
      <c r="P188" s="46"/>
      <c r="Q188" s="46"/>
    </row>
    <row r="189" spans="8:17" ht="15">
      <c r="H189" s="46"/>
      <c r="I189" s="46"/>
      <c r="J189" s="46"/>
      <c r="K189" s="46"/>
      <c r="L189" s="46"/>
      <c r="M189" s="46"/>
      <c r="N189" s="46"/>
      <c r="O189" s="46"/>
      <c r="P189" s="46"/>
      <c r="Q189" s="46"/>
    </row>
    <row r="190" spans="8:17" ht="15">
      <c r="H190" s="46"/>
      <c r="I190" s="46"/>
      <c r="J190" s="46"/>
      <c r="K190" s="46"/>
      <c r="L190" s="46"/>
      <c r="M190" s="46"/>
      <c r="N190" s="46"/>
      <c r="O190" s="46"/>
      <c r="P190" s="46"/>
      <c r="Q190" s="46"/>
    </row>
    <row r="191" spans="8:17" ht="15">
      <c r="H191" s="46"/>
      <c r="I191" s="46"/>
      <c r="J191" s="46"/>
      <c r="K191" s="46"/>
      <c r="L191" s="46"/>
      <c r="M191" s="46"/>
      <c r="N191" s="46"/>
      <c r="O191" s="46"/>
      <c r="P191" s="46"/>
      <c r="Q191" s="46"/>
    </row>
    <row r="192" spans="8:17" ht="15">
      <c r="H192" s="46"/>
      <c r="I192" s="46"/>
      <c r="J192" s="46"/>
      <c r="K192" s="46"/>
      <c r="L192" s="46"/>
      <c r="M192" s="46"/>
      <c r="N192" s="46"/>
      <c r="O192" s="46"/>
      <c r="P192" s="46"/>
      <c r="Q192" s="46"/>
    </row>
    <row r="193" spans="8:17" ht="15">
      <c r="H193" s="46"/>
      <c r="I193" s="46"/>
      <c r="J193" s="46"/>
      <c r="K193" s="46"/>
      <c r="L193" s="46"/>
      <c r="M193" s="46"/>
      <c r="N193" s="46"/>
      <c r="O193" s="46"/>
      <c r="P193" s="46"/>
      <c r="Q193" s="46"/>
    </row>
    <row r="194" spans="8:17" ht="15">
      <c r="H194" s="46"/>
      <c r="I194" s="46"/>
      <c r="J194" s="46"/>
      <c r="K194" s="46"/>
      <c r="L194" s="46"/>
      <c r="M194" s="46"/>
      <c r="N194" s="46"/>
      <c r="O194" s="46"/>
      <c r="P194" s="46"/>
      <c r="Q194" s="46"/>
    </row>
    <row r="195" spans="8:17" ht="15">
      <c r="H195" s="46"/>
      <c r="I195" s="46"/>
      <c r="J195" s="46"/>
      <c r="K195" s="46"/>
      <c r="L195" s="46"/>
      <c r="M195" s="46"/>
      <c r="N195" s="46"/>
      <c r="O195" s="46"/>
      <c r="P195" s="46"/>
      <c r="Q195" s="46"/>
    </row>
    <row r="196" spans="8:17" ht="15">
      <c r="H196" s="46"/>
      <c r="I196" s="46"/>
      <c r="J196" s="46"/>
      <c r="K196" s="46"/>
      <c r="L196" s="46"/>
      <c r="M196" s="46"/>
      <c r="N196" s="46"/>
      <c r="O196" s="46"/>
      <c r="P196" s="46"/>
      <c r="Q196" s="46"/>
    </row>
    <row r="197" spans="8:17" ht="15">
      <c r="H197" s="46"/>
      <c r="I197" s="46"/>
      <c r="J197" s="46"/>
      <c r="K197" s="46"/>
      <c r="L197" s="46"/>
      <c r="M197" s="46"/>
      <c r="N197" s="46"/>
      <c r="O197" s="46"/>
      <c r="P197" s="46"/>
      <c r="Q197" s="46"/>
    </row>
    <row r="198" spans="8:17" ht="15">
      <c r="H198" s="46"/>
      <c r="I198" s="46"/>
      <c r="J198" s="46"/>
      <c r="K198" s="46"/>
      <c r="L198" s="46"/>
      <c r="M198" s="46"/>
      <c r="N198" s="46"/>
      <c r="O198" s="46"/>
      <c r="P198" s="46"/>
      <c r="Q198" s="46"/>
    </row>
    <row r="199" spans="8:17" ht="15">
      <c r="H199" s="46"/>
      <c r="I199" s="46"/>
      <c r="J199" s="46"/>
      <c r="K199" s="46"/>
      <c r="L199" s="46"/>
      <c r="M199" s="46"/>
      <c r="N199" s="46"/>
      <c r="O199" s="46"/>
      <c r="P199" s="46"/>
      <c r="Q199" s="46"/>
    </row>
    <row r="200" spans="8:17" ht="15">
      <c r="H200" s="46"/>
      <c r="I200" s="46"/>
      <c r="J200" s="46"/>
      <c r="K200" s="46"/>
      <c r="L200" s="46"/>
      <c r="M200" s="46"/>
      <c r="N200" s="46"/>
      <c r="O200" s="46"/>
      <c r="P200" s="46"/>
      <c r="Q200" s="46"/>
    </row>
    <row r="201" spans="8:17" ht="15">
      <c r="H201" s="46"/>
      <c r="I201" s="46"/>
      <c r="J201" s="46"/>
      <c r="K201" s="46"/>
      <c r="L201" s="46"/>
      <c r="M201" s="46"/>
      <c r="N201" s="46"/>
      <c r="O201" s="46"/>
      <c r="P201" s="46"/>
      <c r="Q201" s="46"/>
    </row>
    <row r="202" spans="8:17" ht="15">
      <c r="H202" s="46"/>
      <c r="I202" s="46"/>
      <c r="J202" s="46"/>
      <c r="K202" s="46"/>
      <c r="L202" s="46"/>
      <c r="M202" s="46"/>
      <c r="N202" s="46"/>
      <c r="O202" s="46"/>
      <c r="P202" s="46"/>
      <c r="Q202" s="46"/>
    </row>
    <row r="203" spans="8:17" ht="15">
      <c r="H203" s="46"/>
      <c r="I203" s="46"/>
      <c r="J203" s="46"/>
      <c r="K203" s="46"/>
      <c r="L203" s="46"/>
      <c r="M203" s="46"/>
      <c r="N203" s="46"/>
      <c r="O203" s="46"/>
      <c r="P203" s="46"/>
      <c r="Q203" s="46"/>
    </row>
    <row r="204" spans="8:17" ht="15">
      <c r="H204" s="46"/>
      <c r="I204" s="46"/>
      <c r="J204" s="46"/>
      <c r="K204" s="46"/>
      <c r="L204" s="46"/>
      <c r="M204" s="46"/>
      <c r="N204" s="46"/>
      <c r="O204" s="46"/>
      <c r="P204" s="46"/>
      <c r="Q204" s="46"/>
    </row>
    <row r="205" spans="8:17" ht="15">
      <c r="H205" s="46"/>
      <c r="I205" s="46"/>
      <c r="J205" s="46"/>
      <c r="K205" s="46"/>
      <c r="L205" s="46"/>
      <c r="M205" s="46"/>
      <c r="N205" s="46"/>
      <c r="O205" s="46"/>
      <c r="P205" s="46"/>
      <c r="Q205" s="46"/>
    </row>
    <row r="206" spans="8:17" ht="15">
      <c r="H206" s="46"/>
      <c r="I206" s="46"/>
      <c r="J206" s="46"/>
      <c r="K206" s="46"/>
      <c r="L206" s="46"/>
      <c r="M206" s="46"/>
      <c r="N206" s="46"/>
      <c r="O206" s="46"/>
      <c r="P206" s="46"/>
      <c r="Q206" s="46"/>
    </row>
    <row r="207" spans="8:17" ht="15">
      <c r="H207" s="46"/>
      <c r="I207" s="46"/>
      <c r="J207" s="46"/>
      <c r="K207" s="46"/>
      <c r="L207" s="46"/>
      <c r="M207" s="46"/>
      <c r="N207" s="46"/>
      <c r="O207" s="46"/>
      <c r="P207" s="46"/>
      <c r="Q207" s="46"/>
    </row>
    <row r="208" spans="8:17" ht="15">
      <c r="H208" s="46"/>
      <c r="I208" s="46"/>
      <c r="J208" s="46"/>
      <c r="K208" s="46"/>
      <c r="L208" s="46"/>
      <c r="M208" s="46"/>
      <c r="N208" s="46"/>
      <c r="O208" s="46"/>
      <c r="P208" s="46"/>
      <c r="Q208" s="46"/>
    </row>
    <row r="209" spans="8:17" ht="15">
      <c r="H209" s="46"/>
      <c r="I209" s="46"/>
      <c r="J209" s="46"/>
      <c r="K209" s="46"/>
      <c r="L209" s="46"/>
      <c r="M209" s="46"/>
      <c r="N209" s="46"/>
      <c r="O209" s="46"/>
      <c r="P209" s="46"/>
      <c r="Q209" s="46"/>
    </row>
    <row r="210" spans="8:17" ht="15">
      <c r="H210" s="46"/>
      <c r="I210" s="46"/>
      <c r="J210" s="46"/>
      <c r="K210" s="46"/>
      <c r="L210" s="46"/>
      <c r="M210" s="46"/>
      <c r="N210" s="46"/>
      <c r="O210" s="46"/>
      <c r="P210" s="46"/>
      <c r="Q210" s="46"/>
    </row>
    <row r="211" spans="8:17" ht="15">
      <c r="H211" s="46"/>
      <c r="I211" s="46"/>
      <c r="J211" s="46"/>
      <c r="K211" s="46"/>
      <c r="L211" s="46"/>
      <c r="M211" s="46"/>
      <c r="N211" s="46"/>
      <c r="O211" s="46"/>
      <c r="P211" s="46"/>
      <c r="Q211" s="46"/>
    </row>
    <row r="212" spans="8:17" ht="15">
      <c r="H212" s="46"/>
      <c r="I212" s="46"/>
      <c r="J212" s="46"/>
      <c r="K212" s="46"/>
      <c r="L212" s="46"/>
      <c r="M212" s="46"/>
      <c r="N212" s="46"/>
      <c r="O212" s="46"/>
      <c r="P212" s="46"/>
      <c r="Q212" s="46"/>
    </row>
    <row r="213" spans="8:17" ht="15">
      <c r="H213" s="46"/>
      <c r="I213" s="46"/>
      <c r="J213" s="46"/>
      <c r="K213" s="46"/>
      <c r="L213" s="46"/>
      <c r="M213" s="46"/>
      <c r="N213" s="46"/>
      <c r="O213" s="46"/>
      <c r="P213" s="46"/>
      <c r="Q213" s="46"/>
    </row>
    <row r="214" spans="8:17" ht="15">
      <c r="H214" s="46"/>
      <c r="I214" s="46"/>
      <c r="J214" s="46"/>
      <c r="K214" s="46"/>
      <c r="L214" s="46"/>
      <c r="M214" s="46"/>
      <c r="N214" s="46"/>
      <c r="O214" s="46"/>
      <c r="P214" s="46"/>
      <c r="Q214" s="46"/>
    </row>
    <row r="215" spans="8:17" ht="15">
      <c r="H215" s="46"/>
      <c r="I215" s="46"/>
      <c r="J215" s="46"/>
      <c r="K215" s="46"/>
      <c r="L215" s="46"/>
      <c r="M215" s="46"/>
      <c r="N215" s="46"/>
      <c r="O215" s="46"/>
      <c r="P215" s="46"/>
      <c r="Q215" s="46"/>
    </row>
    <row r="216" spans="8:17" ht="15">
      <c r="H216" s="46"/>
      <c r="I216" s="46"/>
      <c r="J216" s="46"/>
      <c r="K216" s="46"/>
      <c r="L216" s="46"/>
      <c r="M216" s="46"/>
      <c r="N216" s="46"/>
      <c r="O216" s="46"/>
      <c r="P216" s="46"/>
      <c r="Q216" s="46"/>
    </row>
    <row r="217" spans="8:17" ht="15">
      <c r="H217" s="46"/>
      <c r="I217" s="46"/>
      <c r="J217" s="46"/>
      <c r="K217" s="46"/>
      <c r="L217" s="46"/>
      <c r="M217" s="46"/>
      <c r="N217" s="46"/>
      <c r="O217" s="46"/>
      <c r="P217" s="46"/>
      <c r="Q217" s="46"/>
    </row>
    <row r="218" spans="8:17" ht="15">
      <c r="H218" s="46"/>
      <c r="I218" s="46"/>
      <c r="J218" s="46"/>
      <c r="K218" s="46"/>
      <c r="L218" s="46"/>
      <c r="M218" s="46"/>
      <c r="N218" s="46"/>
      <c r="O218" s="46"/>
      <c r="P218" s="46"/>
      <c r="Q218" s="46"/>
    </row>
    <row r="219" spans="8:17" ht="15">
      <c r="H219" s="46"/>
      <c r="I219" s="46"/>
      <c r="J219" s="46"/>
      <c r="K219" s="46"/>
      <c r="L219" s="46"/>
      <c r="M219" s="46"/>
      <c r="N219" s="46"/>
      <c r="O219" s="46"/>
      <c r="P219" s="46"/>
      <c r="Q219" s="46"/>
    </row>
    <row r="220" spans="8:17" ht="15">
      <c r="H220" s="46"/>
      <c r="I220" s="46"/>
      <c r="J220" s="46"/>
      <c r="K220" s="46"/>
      <c r="L220" s="46"/>
      <c r="M220" s="46"/>
      <c r="N220" s="46"/>
      <c r="O220" s="46"/>
      <c r="P220" s="46"/>
      <c r="Q220" s="46"/>
    </row>
    <row r="221" spans="8:17" ht="15">
      <c r="H221" s="46"/>
      <c r="I221" s="46"/>
      <c r="J221" s="46"/>
      <c r="K221" s="46"/>
      <c r="L221" s="46"/>
      <c r="M221" s="46"/>
      <c r="N221" s="46"/>
      <c r="O221" s="46"/>
      <c r="P221" s="46"/>
      <c r="Q221" s="46"/>
    </row>
    <row r="222" spans="8:17" ht="15">
      <c r="H222" s="46"/>
      <c r="I222" s="46"/>
      <c r="J222" s="46"/>
      <c r="K222" s="46"/>
      <c r="L222" s="46"/>
      <c r="M222" s="46"/>
      <c r="N222" s="46"/>
      <c r="O222" s="46"/>
      <c r="P222" s="46"/>
      <c r="Q222" s="46"/>
    </row>
    <row r="223" spans="8:17" ht="15">
      <c r="H223" s="46"/>
      <c r="I223" s="46"/>
      <c r="J223" s="46"/>
      <c r="K223" s="46"/>
      <c r="L223" s="46"/>
      <c r="M223" s="46"/>
      <c r="N223" s="46"/>
      <c r="O223" s="46"/>
      <c r="P223" s="46"/>
      <c r="Q223" s="46"/>
    </row>
    <row r="224" spans="8:17" ht="15">
      <c r="H224" s="46"/>
      <c r="I224" s="46"/>
      <c r="J224" s="46"/>
      <c r="K224" s="46"/>
      <c r="L224" s="46"/>
      <c r="M224" s="46"/>
      <c r="N224" s="46"/>
      <c r="O224" s="46"/>
      <c r="P224" s="46"/>
      <c r="Q224" s="46"/>
    </row>
    <row r="225" spans="8:17" ht="15">
      <c r="H225" s="46"/>
      <c r="I225" s="46"/>
      <c r="J225" s="46"/>
      <c r="K225" s="46"/>
      <c r="L225" s="46"/>
      <c r="M225" s="46"/>
      <c r="N225" s="46"/>
      <c r="O225" s="46"/>
      <c r="P225" s="46"/>
      <c r="Q225" s="46"/>
    </row>
    <row r="226" spans="8:17" ht="15">
      <c r="H226" s="46"/>
      <c r="I226" s="46"/>
      <c r="J226" s="46"/>
      <c r="K226" s="46"/>
      <c r="L226" s="46"/>
      <c r="M226" s="46"/>
      <c r="N226" s="46"/>
      <c r="O226" s="46"/>
      <c r="P226" s="46"/>
      <c r="Q226" s="46"/>
    </row>
    <row r="227" spans="8:17" ht="15">
      <c r="H227" s="46"/>
      <c r="I227" s="46"/>
      <c r="J227" s="46"/>
      <c r="K227" s="46"/>
      <c r="L227" s="46"/>
      <c r="M227" s="46"/>
      <c r="N227" s="46"/>
      <c r="O227" s="46"/>
      <c r="P227" s="46"/>
      <c r="Q227" s="46"/>
    </row>
    <row r="228" spans="8:17" ht="15">
      <c r="H228" s="46"/>
      <c r="I228" s="46"/>
      <c r="J228" s="46"/>
      <c r="K228" s="46"/>
      <c r="L228" s="46"/>
      <c r="M228" s="46"/>
      <c r="N228" s="46"/>
      <c r="O228" s="46"/>
      <c r="P228" s="46"/>
      <c r="Q228" s="46"/>
    </row>
    <row r="229" spans="8:17" ht="15">
      <c r="H229" s="46"/>
      <c r="I229" s="46"/>
      <c r="J229" s="46"/>
      <c r="K229" s="46"/>
      <c r="L229" s="46"/>
      <c r="M229" s="46"/>
      <c r="N229" s="46"/>
      <c r="O229" s="46"/>
      <c r="P229" s="46"/>
      <c r="Q229" s="46"/>
    </row>
    <row r="230" spans="8:17" ht="15">
      <c r="H230" s="46"/>
      <c r="I230" s="46"/>
      <c r="J230" s="46"/>
      <c r="K230" s="46"/>
      <c r="L230" s="46"/>
      <c r="M230" s="46"/>
      <c r="N230" s="46"/>
      <c r="O230" s="46"/>
      <c r="P230" s="46"/>
      <c r="Q230" s="46"/>
    </row>
    <row r="231" spans="8:17" ht="15">
      <c r="H231" s="46"/>
      <c r="I231" s="46"/>
      <c r="J231" s="46"/>
      <c r="K231" s="46"/>
      <c r="L231" s="46"/>
      <c r="M231" s="46"/>
      <c r="N231" s="46"/>
      <c r="O231" s="46"/>
      <c r="P231" s="46"/>
      <c r="Q231" s="46"/>
    </row>
    <row r="232" spans="8:17" ht="15">
      <c r="H232" s="46"/>
      <c r="I232" s="46"/>
      <c r="J232" s="46"/>
      <c r="K232" s="46"/>
      <c r="L232" s="46"/>
      <c r="M232" s="46"/>
      <c r="N232" s="46"/>
      <c r="O232" s="46"/>
      <c r="P232" s="46"/>
      <c r="Q232" s="46"/>
    </row>
    <row r="233" spans="8:17" ht="15">
      <c r="H233" s="46"/>
      <c r="I233" s="46"/>
      <c r="J233" s="46"/>
      <c r="K233" s="46"/>
      <c r="L233" s="46"/>
      <c r="M233" s="46"/>
      <c r="N233" s="46"/>
      <c r="O233" s="46"/>
      <c r="P233" s="46"/>
      <c r="Q233" s="46"/>
    </row>
    <row r="234" spans="8:17" ht="15">
      <c r="H234" s="46"/>
      <c r="I234" s="46"/>
      <c r="J234" s="46"/>
      <c r="K234" s="46"/>
      <c r="L234" s="46"/>
      <c r="M234" s="46"/>
      <c r="N234" s="46"/>
      <c r="O234" s="46"/>
      <c r="P234" s="46"/>
      <c r="Q234" s="46"/>
    </row>
    <row r="235" spans="8:17" ht="15">
      <c r="H235" s="46"/>
      <c r="I235" s="46"/>
      <c r="J235" s="46"/>
      <c r="K235" s="46"/>
      <c r="L235" s="46"/>
      <c r="M235" s="46"/>
      <c r="N235" s="46"/>
      <c r="O235" s="46"/>
      <c r="P235" s="46"/>
      <c r="Q235" s="46"/>
    </row>
    <row r="236" spans="8:17" ht="15">
      <c r="H236" s="46"/>
      <c r="I236" s="46"/>
      <c r="J236" s="46"/>
      <c r="K236" s="46"/>
      <c r="L236" s="46"/>
      <c r="M236" s="46"/>
      <c r="N236" s="46"/>
      <c r="O236" s="46"/>
      <c r="P236" s="46"/>
      <c r="Q236" s="46"/>
    </row>
    <row r="237" spans="8:17" ht="15">
      <c r="H237" s="46"/>
      <c r="I237" s="46"/>
      <c r="J237" s="46"/>
      <c r="K237" s="46"/>
      <c r="L237" s="46"/>
      <c r="M237" s="46"/>
      <c r="N237" s="46"/>
      <c r="O237" s="46"/>
      <c r="P237" s="46"/>
      <c r="Q237" s="46"/>
    </row>
    <row r="238" spans="8:17" ht="15">
      <c r="H238" s="46"/>
      <c r="I238" s="46"/>
      <c r="J238" s="46"/>
      <c r="K238" s="46"/>
      <c r="L238" s="46"/>
      <c r="M238" s="46"/>
      <c r="N238" s="46"/>
      <c r="O238" s="46"/>
      <c r="P238" s="46"/>
      <c r="Q238" s="46"/>
    </row>
    <row r="239" spans="8:17" ht="15">
      <c r="H239" s="46"/>
      <c r="I239" s="46"/>
      <c r="J239" s="46"/>
      <c r="K239" s="46"/>
      <c r="L239" s="46"/>
      <c r="M239" s="46"/>
      <c r="N239" s="46"/>
      <c r="O239" s="46"/>
      <c r="P239" s="46"/>
      <c r="Q239" s="46"/>
    </row>
    <row r="240" spans="8:17" ht="15">
      <c r="H240" s="46"/>
      <c r="I240" s="46"/>
      <c r="J240" s="46"/>
      <c r="K240" s="46"/>
      <c r="L240" s="46"/>
      <c r="M240" s="46"/>
      <c r="N240" s="46"/>
      <c r="O240" s="46"/>
      <c r="P240" s="46"/>
      <c r="Q240" s="46"/>
    </row>
    <row r="241" spans="8:17" ht="15">
      <c r="H241" s="46"/>
      <c r="I241" s="46"/>
      <c r="J241" s="46"/>
      <c r="K241" s="46"/>
      <c r="L241" s="46"/>
      <c r="M241" s="46"/>
      <c r="N241" s="46"/>
      <c r="O241" s="46"/>
      <c r="P241" s="46"/>
      <c r="Q241" s="46"/>
    </row>
    <row r="242" spans="8:17" ht="15">
      <c r="H242" s="46"/>
      <c r="I242" s="46"/>
      <c r="J242" s="46"/>
      <c r="K242" s="46"/>
      <c r="L242" s="46"/>
      <c r="M242" s="46"/>
      <c r="N242" s="46"/>
      <c r="O242" s="46"/>
      <c r="P242" s="46"/>
      <c r="Q242" s="46"/>
    </row>
    <row r="243" spans="8:17" ht="15">
      <c r="H243" s="46"/>
      <c r="I243" s="46"/>
      <c r="J243" s="46"/>
      <c r="K243" s="46"/>
      <c r="L243" s="46"/>
      <c r="M243" s="46"/>
      <c r="N243" s="46"/>
      <c r="O243" s="46"/>
      <c r="P243" s="46"/>
      <c r="Q243" s="46"/>
    </row>
    <row r="244" spans="8:17" ht="15">
      <c r="H244" s="46"/>
      <c r="I244" s="46"/>
      <c r="J244" s="46"/>
      <c r="K244" s="46"/>
      <c r="L244" s="46"/>
      <c r="M244" s="46"/>
      <c r="N244" s="46"/>
      <c r="O244" s="46"/>
      <c r="P244" s="46"/>
      <c r="Q244" s="46"/>
    </row>
    <row r="245" spans="8:17" ht="15">
      <c r="H245" s="46"/>
      <c r="I245" s="46"/>
      <c r="J245" s="46"/>
      <c r="K245" s="46"/>
      <c r="L245" s="46"/>
      <c r="M245" s="46"/>
      <c r="N245" s="46"/>
      <c r="O245" s="46"/>
      <c r="P245" s="46"/>
      <c r="Q245" s="46"/>
    </row>
    <row r="246" spans="8:17" ht="15">
      <c r="H246" s="46"/>
      <c r="I246" s="46"/>
      <c r="J246" s="46"/>
      <c r="K246" s="46"/>
      <c r="L246" s="46"/>
      <c r="M246" s="46"/>
      <c r="N246" s="46"/>
      <c r="O246" s="46"/>
      <c r="P246" s="46"/>
      <c r="Q246" s="46"/>
    </row>
    <row r="247" spans="8:17" ht="15">
      <c r="H247" s="46"/>
      <c r="I247" s="46"/>
      <c r="J247" s="46"/>
      <c r="K247" s="46"/>
      <c r="L247" s="46"/>
      <c r="M247" s="46"/>
      <c r="N247" s="46"/>
      <c r="O247" s="46"/>
      <c r="P247" s="46"/>
      <c r="Q247" s="46"/>
    </row>
    <row r="248" spans="8:17" ht="15">
      <c r="H248" s="46"/>
      <c r="I248" s="46"/>
      <c r="J248" s="46"/>
      <c r="K248" s="46"/>
      <c r="L248" s="46"/>
      <c r="M248" s="46"/>
      <c r="N248" s="46"/>
      <c r="O248" s="46"/>
      <c r="P248" s="46"/>
      <c r="Q248" s="46"/>
    </row>
    <row r="249" spans="8:17" ht="15">
      <c r="H249" s="46"/>
      <c r="I249" s="46"/>
      <c r="J249" s="46"/>
      <c r="K249" s="46"/>
      <c r="L249" s="46"/>
      <c r="M249" s="46"/>
      <c r="N249" s="46"/>
      <c r="O249" s="46"/>
      <c r="P249" s="46"/>
      <c r="Q249" s="46"/>
    </row>
    <row r="250" spans="8:17" ht="15">
      <c r="H250" s="46"/>
      <c r="I250" s="46"/>
      <c r="J250" s="46"/>
      <c r="K250" s="46"/>
      <c r="L250" s="46"/>
      <c r="M250" s="46"/>
      <c r="N250" s="46"/>
      <c r="O250" s="46"/>
      <c r="P250" s="46"/>
      <c r="Q250" s="46"/>
    </row>
    <row r="251" spans="8:17" ht="15">
      <c r="H251" s="46"/>
      <c r="I251" s="46"/>
      <c r="J251" s="46"/>
      <c r="K251" s="46"/>
      <c r="L251" s="46"/>
      <c r="M251" s="46"/>
      <c r="N251" s="46"/>
      <c r="O251" s="46"/>
      <c r="P251" s="46"/>
      <c r="Q251" s="46"/>
    </row>
    <row r="252" spans="8:17" ht="15">
      <c r="H252" s="46"/>
      <c r="I252" s="46"/>
      <c r="J252" s="46"/>
      <c r="K252" s="46"/>
      <c r="L252" s="46"/>
      <c r="M252" s="46"/>
      <c r="N252" s="46"/>
      <c r="O252" s="46"/>
      <c r="P252" s="46"/>
      <c r="Q252" s="46"/>
    </row>
    <row r="253" spans="8:17" ht="15">
      <c r="H253" s="46"/>
      <c r="I253" s="46"/>
      <c r="J253" s="46"/>
      <c r="K253" s="46"/>
      <c r="L253" s="46"/>
      <c r="M253" s="46"/>
      <c r="N253" s="46"/>
      <c r="O253" s="46"/>
      <c r="P253" s="46"/>
      <c r="Q253" s="46"/>
    </row>
    <row r="254" spans="8:17" ht="15">
      <c r="H254" s="46"/>
      <c r="I254" s="46"/>
      <c r="J254" s="46"/>
      <c r="K254" s="46"/>
      <c r="L254" s="46"/>
      <c r="M254" s="46"/>
      <c r="N254" s="46"/>
      <c r="O254" s="46"/>
      <c r="P254" s="46"/>
      <c r="Q254" s="46"/>
    </row>
    <row r="255" spans="8:17" ht="15">
      <c r="H255" s="46"/>
      <c r="I255" s="46"/>
      <c r="J255" s="46"/>
      <c r="K255" s="46"/>
      <c r="L255" s="46"/>
      <c r="M255" s="46"/>
      <c r="N255" s="46"/>
      <c r="O255" s="46"/>
      <c r="P255" s="46"/>
      <c r="Q255" s="46"/>
    </row>
    <row r="256" spans="8:17" ht="15">
      <c r="H256" s="46"/>
      <c r="I256" s="46"/>
      <c r="J256" s="46"/>
      <c r="K256" s="46"/>
      <c r="L256" s="46"/>
      <c r="M256" s="46"/>
      <c r="N256" s="46"/>
      <c r="O256" s="46"/>
      <c r="P256" s="46"/>
      <c r="Q256" s="46"/>
    </row>
    <row r="257" spans="8:17" ht="15">
      <c r="H257" s="46"/>
      <c r="I257" s="46"/>
      <c r="J257" s="46"/>
      <c r="K257" s="46"/>
      <c r="L257" s="46"/>
      <c r="M257" s="46"/>
      <c r="N257" s="46"/>
      <c r="O257" s="46"/>
      <c r="P257" s="46"/>
      <c r="Q257" s="46"/>
    </row>
    <row r="258" spans="8:17" ht="15">
      <c r="H258" s="46"/>
      <c r="I258" s="46"/>
      <c r="J258" s="46"/>
      <c r="K258" s="46"/>
      <c r="L258" s="46"/>
      <c r="M258" s="46"/>
      <c r="N258" s="46"/>
      <c r="O258" s="46"/>
      <c r="P258" s="46"/>
      <c r="Q258" s="46"/>
    </row>
    <row r="259" spans="8:17" ht="15">
      <c r="H259" s="46"/>
      <c r="I259" s="46"/>
      <c r="J259" s="46"/>
      <c r="K259" s="46"/>
      <c r="L259" s="46"/>
      <c r="M259" s="46"/>
      <c r="N259" s="46"/>
      <c r="O259" s="46"/>
      <c r="P259" s="46"/>
      <c r="Q259" s="46"/>
    </row>
    <row r="260" spans="8:17" ht="15">
      <c r="H260" s="46"/>
      <c r="I260" s="46"/>
      <c r="J260" s="46"/>
      <c r="K260" s="46"/>
      <c r="L260" s="46"/>
      <c r="M260" s="46"/>
      <c r="N260" s="46"/>
      <c r="O260" s="46"/>
      <c r="P260" s="46"/>
      <c r="Q260" s="46"/>
    </row>
    <row r="261" spans="8:17" ht="15">
      <c r="H261" s="46"/>
      <c r="I261" s="46"/>
      <c r="J261" s="46"/>
      <c r="K261" s="46"/>
      <c r="L261" s="46"/>
      <c r="M261" s="46"/>
      <c r="N261" s="46"/>
      <c r="O261" s="46"/>
      <c r="P261" s="46"/>
      <c r="Q261" s="46"/>
    </row>
    <row r="262" spans="8:17" ht="15">
      <c r="H262" s="46"/>
      <c r="I262" s="46"/>
      <c r="J262" s="46"/>
      <c r="K262" s="46"/>
      <c r="L262" s="46"/>
      <c r="M262" s="46"/>
      <c r="N262" s="46"/>
      <c r="O262" s="46"/>
      <c r="P262" s="46"/>
      <c r="Q262" s="46"/>
    </row>
    <row r="263" spans="8:17" ht="15">
      <c r="H263" s="46"/>
      <c r="I263" s="46"/>
      <c r="J263" s="46"/>
      <c r="K263" s="46"/>
      <c r="L263" s="46"/>
      <c r="M263" s="46"/>
      <c r="N263" s="46"/>
      <c r="O263" s="46"/>
      <c r="P263" s="46"/>
      <c r="Q263" s="46"/>
    </row>
    <row r="264" spans="8:17" ht="15">
      <c r="H264" s="46"/>
      <c r="I264" s="46"/>
      <c r="J264" s="46"/>
      <c r="K264" s="46"/>
      <c r="L264" s="46"/>
      <c r="M264" s="46"/>
      <c r="N264" s="46"/>
      <c r="O264" s="46"/>
      <c r="P264" s="46"/>
      <c r="Q264" s="46"/>
    </row>
    <row r="265" spans="8:17" ht="15">
      <c r="H265" s="46"/>
      <c r="I265" s="46"/>
      <c r="J265" s="46"/>
      <c r="K265" s="46"/>
      <c r="L265" s="46"/>
      <c r="M265" s="46"/>
      <c r="N265" s="46"/>
      <c r="O265" s="46"/>
      <c r="P265" s="46"/>
      <c r="Q265" s="46"/>
    </row>
    <row r="266" spans="8:17" ht="15">
      <c r="H266" s="46"/>
      <c r="I266" s="46"/>
      <c r="J266" s="46"/>
      <c r="K266" s="46"/>
      <c r="L266" s="46"/>
      <c r="M266" s="46"/>
      <c r="N266" s="46"/>
      <c r="O266" s="46"/>
      <c r="P266" s="46"/>
      <c r="Q266" s="46"/>
    </row>
    <row r="267" spans="8:17" ht="15">
      <c r="H267" s="46"/>
      <c r="I267" s="46"/>
      <c r="J267" s="46"/>
      <c r="K267" s="46"/>
      <c r="L267" s="46"/>
      <c r="M267" s="46"/>
      <c r="N267" s="46"/>
      <c r="O267" s="46"/>
      <c r="P267" s="46"/>
      <c r="Q267" s="46"/>
    </row>
    <row r="268" spans="8:17" ht="15">
      <c r="H268" s="46"/>
      <c r="I268" s="46"/>
      <c r="J268" s="46"/>
      <c r="K268" s="46"/>
      <c r="L268" s="46"/>
      <c r="M268" s="46"/>
      <c r="N268" s="46"/>
      <c r="O268" s="46"/>
      <c r="P268" s="46"/>
      <c r="Q268" s="46"/>
    </row>
    <row r="269" spans="8:17" ht="15">
      <c r="H269" s="46"/>
      <c r="I269" s="46"/>
      <c r="J269" s="46"/>
      <c r="K269" s="46"/>
      <c r="L269" s="46"/>
      <c r="M269" s="46"/>
      <c r="N269" s="46"/>
      <c r="O269" s="46"/>
      <c r="P269" s="46"/>
      <c r="Q269" s="46"/>
    </row>
    <row r="270" spans="8:17" ht="15">
      <c r="H270" s="46"/>
      <c r="I270" s="46"/>
      <c r="J270" s="46"/>
      <c r="K270" s="46"/>
      <c r="L270" s="46"/>
      <c r="M270" s="46"/>
      <c r="N270" s="46"/>
      <c r="O270" s="46"/>
      <c r="P270" s="46"/>
      <c r="Q270" s="46"/>
    </row>
    <row r="271" spans="8:17" ht="15">
      <c r="H271" s="46"/>
      <c r="I271" s="46"/>
      <c r="J271" s="46"/>
      <c r="K271" s="46"/>
      <c r="L271" s="46"/>
      <c r="M271" s="46"/>
      <c r="N271" s="46"/>
      <c r="O271" s="46"/>
      <c r="P271" s="46"/>
      <c r="Q271" s="46"/>
    </row>
    <row r="272" spans="8:17" ht="15">
      <c r="H272" s="46"/>
      <c r="I272" s="46"/>
      <c r="J272" s="46"/>
      <c r="K272" s="46"/>
      <c r="L272" s="46"/>
      <c r="M272" s="46"/>
      <c r="N272" s="46"/>
      <c r="O272" s="46"/>
      <c r="P272" s="46"/>
      <c r="Q272" s="46"/>
    </row>
    <row r="273" spans="8:17" ht="15">
      <c r="H273" s="46"/>
      <c r="I273" s="46"/>
      <c r="J273" s="46"/>
      <c r="K273" s="46"/>
      <c r="L273" s="46"/>
      <c r="M273" s="46"/>
      <c r="N273" s="46"/>
      <c r="O273" s="46"/>
      <c r="P273" s="46"/>
      <c r="Q273" s="46"/>
    </row>
    <row r="274" spans="8:17" ht="15">
      <c r="H274" s="46"/>
      <c r="I274" s="46"/>
      <c r="J274" s="46"/>
      <c r="K274" s="46"/>
      <c r="L274" s="46"/>
      <c r="M274" s="46"/>
      <c r="N274" s="46"/>
      <c r="O274" s="46"/>
      <c r="P274" s="46"/>
      <c r="Q274" s="46"/>
    </row>
    <row r="275" spans="8:17" ht="15">
      <c r="H275" s="46"/>
      <c r="I275" s="46"/>
      <c r="J275" s="46"/>
      <c r="K275" s="46"/>
      <c r="L275" s="46"/>
      <c r="M275" s="46"/>
      <c r="N275" s="46"/>
      <c r="O275" s="46"/>
      <c r="P275" s="46"/>
      <c r="Q275" s="46"/>
    </row>
    <row r="276" spans="8:17" ht="15">
      <c r="H276" s="46"/>
      <c r="I276" s="46"/>
      <c r="J276" s="46"/>
      <c r="K276" s="46"/>
      <c r="L276" s="46"/>
      <c r="M276" s="46"/>
      <c r="N276" s="46"/>
      <c r="O276" s="46"/>
      <c r="P276" s="46"/>
      <c r="Q276" s="46"/>
    </row>
    <row r="277" spans="8:17" ht="15">
      <c r="H277" s="46"/>
      <c r="I277" s="46"/>
      <c r="J277" s="46"/>
      <c r="K277" s="46"/>
      <c r="L277" s="46"/>
      <c r="M277" s="46"/>
      <c r="N277" s="46"/>
      <c r="O277" s="46"/>
      <c r="P277" s="46"/>
      <c r="Q277" s="46"/>
    </row>
    <row r="278" spans="8:17" ht="15">
      <c r="H278" s="46"/>
      <c r="I278" s="46"/>
      <c r="J278" s="46"/>
      <c r="K278" s="46"/>
      <c r="L278" s="46"/>
      <c r="M278" s="46"/>
      <c r="N278" s="46"/>
      <c r="O278" s="46"/>
      <c r="P278" s="46"/>
      <c r="Q278" s="46"/>
    </row>
    <row r="279" spans="8:17" ht="15">
      <c r="H279" s="46"/>
      <c r="I279" s="46"/>
      <c r="J279" s="46"/>
      <c r="K279" s="46"/>
      <c r="L279" s="46"/>
      <c r="M279" s="46"/>
      <c r="N279" s="46"/>
      <c r="O279" s="46"/>
      <c r="P279" s="46"/>
      <c r="Q279" s="46"/>
    </row>
    <row r="280" spans="8:17" ht="15">
      <c r="H280" s="46"/>
      <c r="I280" s="46"/>
      <c r="J280" s="46"/>
      <c r="K280" s="46"/>
      <c r="L280" s="46"/>
      <c r="M280" s="46"/>
      <c r="N280" s="46"/>
      <c r="O280" s="46"/>
      <c r="P280" s="46"/>
      <c r="Q280" s="46"/>
    </row>
    <row r="281" spans="8:17" ht="15">
      <c r="H281" s="46"/>
      <c r="I281" s="46"/>
      <c r="J281" s="46"/>
      <c r="K281" s="46"/>
      <c r="L281" s="46"/>
      <c r="M281" s="46"/>
      <c r="N281" s="46"/>
      <c r="O281" s="46"/>
      <c r="P281" s="46"/>
      <c r="Q281" s="46"/>
    </row>
    <row r="282" spans="8:17" ht="15">
      <c r="H282" s="46"/>
      <c r="I282" s="46"/>
      <c r="J282" s="46"/>
      <c r="K282" s="46"/>
      <c r="L282" s="46"/>
      <c r="M282" s="46"/>
      <c r="N282" s="46"/>
      <c r="O282" s="46"/>
      <c r="P282" s="46"/>
      <c r="Q282" s="46"/>
    </row>
    <row r="283" spans="8:17" ht="15">
      <c r="H283" s="46"/>
      <c r="I283" s="46"/>
      <c r="J283" s="46"/>
      <c r="K283" s="46"/>
      <c r="L283" s="46"/>
      <c r="M283" s="46"/>
      <c r="N283" s="46"/>
      <c r="O283" s="46"/>
      <c r="P283" s="46"/>
      <c r="Q283" s="46"/>
    </row>
    <row r="284" spans="8:17" ht="15">
      <c r="H284" s="46"/>
      <c r="I284" s="46"/>
      <c r="J284" s="46"/>
      <c r="K284" s="46"/>
      <c r="L284" s="46"/>
      <c r="M284" s="46"/>
      <c r="N284" s="46"/>
      <c r="O284" s="46"/>
      <c r="P284" s="46"/>
      <c r="Q284" s="46"/>
    </row>
    <row r="285" spans="8:17" ht="15">
      <c r="H285" s="46"/>
      <c r="I285" s="46"/>
      <c r="J285" s="46"/>
      <c r="K285" s="46"/>
      <c r="L285" s="46"/>
      <c r="M285" s="46"/>
      <c r="N285" s="46"/>
      <c r="O285" s="46"/>
      <c r="P285" s="46"/>
      <c r="Q285" s="46"/>
    </row>
    <row r="286" spans="8:17" ht="15">
      <c r="H286" s="46"/>
      <c r="I286" s="46"/>
      <c r="J286" s="46"/>
      <c r="K286" s="46"/>
      <c r="L286" s="46"/>
      <c r="M286" s="46"/>
      <c r="N286" s="46"/>
      <c r="O286" s="46"/>
      <c r="P286" s="46"/>
      <c r="Q286" s="46"/>
    </row>
    <row r="287" spans="8:17" ht="15">
      <c r="H287" s="46"/>
      <c r="I287" s="46"/>
      <c r="J287" s="46"/>
      <c r="K287" s="46"/>
      <c r="L287" s="46"/>
      <c r="M287" s="46"/>
      <c r="N287" s="46"/>
      <c r="O287" s="46"/>
      <c r="P287" s="46"/>
      <c r="Q287" s="46"/>
    </row>
    <row r="288" spans="8:17" ht="15">
      <c r="H288" s="46"/>
      <c r="I288" s="46"/>
      <c r="J288" s="46"/>
      <c r="K288" s="46"/>
      <c r="L288" s="46"/>
      <c r="M288" s="46"/>
      <c r="N288" s="46"/>
      <c r="O288" s="46"/>
      <c r="P288" s="46"/>
      <c r="Q288" s="46"/>
    </row>
    <row r="289" spans="8:17" ht="15">
      <c r="H289" s="46"/>
      <c r="I289" s="46"/>
      <c r="J289" s="46"/>
      <c r="K289" s="46"/>
      <c r="L289" s="46"/>
      <c r="M289" s="46"/>
      <c r="N289" s="46"/>
      <c r="O289" s="46"/>
      <c r="P289" s="46"/>
      <c r="Q289" s="46"/>
    </row>
    <row r="290" spans="8:17" ht="15">
      <c r="H290" s="46"/>
      <c r="I290" s="46"/>
      <c r="J290" s="46"/>
      <c r="K290" s="46"/>
      <c r="L290" s="46"/>
      <c r="M290" s="46"/>
      <c r="N290" s="46"/>
      <c r="O290" s="46"/>
      <c r="P290" s="46"/>
      <c r="Q290" s="46"/>
    </row>
    <row r="291" spans="8:17" ht="15">
      <c r="H291" s="46"/>
      <c r="I291" s="46"/>
      <c r="J291" s="46"/>
      <c r="K291" s="46"/>
      <c r="L291" s="46"/>
      <c r="M291" s="46"/>
      <c r="N291" s="46"/>
      <c r="O291" s="46"/>
      <c r="P291" s="46"/>
      <c r="Q291" s="46"/>
    </row>
    <row r="292" spans="8:17" ht="15">
      <c r="H292" s="46"/>
      <c r="I292" s="46"/>
      <c r="J292" s="46"/>
      <c r="K292" s="46"/>
      <c r="L292" s="46"/>
      <c r="M292" s="46"/>
      <c r="N292" s="46"/>
      <c r="O292" s="46"/>
      <c r="P292" s="46"/>
      <c r="Q292" s="46"/>
    </row>
    <row r="293" spans="8:17" ht="15">
      <c r="H293" s="46"/>
      <c r="I293" s="46"/>
      <c r="J293" s="46"/>
      <c r="K293" s="46"/>
      <c r="L293" s="46"/>
      <c r="M293" s="46"/>
      <c r="N293" s="46"/>
      <c r="O293" s="46"/>
      <c r="P293" s="46"/>
      <c r="Q293" s="46"/>
    </row>
    <row r="294" spans="8:17" ht="15">
      <c r="H294" s="46"/>
      <c r="I294" s="46"/>
      <c r="J294" s="46"/>
      <c r="K294" s="46"/>
      <c r="L294" s="46"/>
      <c r="M294" s="46"/>
      <c r="N294" s="46"/>
      <c r="O294" s="46"/>
      <c r="P294" s="46"/>
      <c r="Q294" s="46"/>
    </row>
    <row r="295" spans="8:17" ht="15">
      <c r="H295" s="46"/>
      <c r="I295" s="46"/>
      <c r="J295" s="46"/>
      <c r="K295" s="46"/>
      <c r="L295" s="46"/>
      <c r="M295" s="46"/>
      <c r="N295" s="46"/>
      <c r="O295" s="46"/>
      <c r="P295" s="46"/>
      <c r="Q295" s="46"/>
    </row>
    <row r="296" spans="8:17" ht="15">
      <c r="H296" s="46"/>
      <c r="I296" s="46"/>
      <c r="J296" s="46"/>
      <c r="K296" s="46"/>
      <c r="L296" s="46"/>
      <c r="M296" s="46"/>
      <c r="N296" s="46"/>
      <c r="O296" s="46"/>
      <c r="P296" s="46"/>
      <c r="Q296" s="46"/>
    </row>
    <row r="297" spans="8:17" ht="15">
      <c r="H297" s="46"/>
      <c r="I297" s="46"/>
      <c r="J297" s="46"/>
      <c r="K297" s="46"/>
      <c r="L297" s="46"/>
      <c r="M297" s="46"/>
      <c r="N297" s="46"/>
      <c r="O297" s="46"/>
      <c r="P297" s="46"/>
      <c r="Q297" s="46"/>
    </row>
    <row r="298" spans="8:17" ht="15">
      <c r="H298" s="46"/>
      <c r="I298" s="46"/>
      <c r="J298" s="46"/>
      <c r="K298" s="46"/>
      <c r="L298" s="46"/>
      <c r="M298" s="46"/>
      <c r="N298" s="46"/>
      <c r="O298" s="46"/>
      <c r="P298" s="46"/>
      <c r="Q298" s="46"/>
    </row>
    <row r="299" spans="8:17" ht="15">
      <c r="H299" s="46"/>
      <c r="I299" s="46"/>
      <c r="J299" s="46"/>
      <c r="K299" s="46"/>
      <c r="L299" s="46"/>
      <c r="M299" s="46"/>
      <c r="N299" s="46"/>
      <c r="O299" s="46"/>
      <c r="P299" s="46"/>
      <c r="Q299" s="46"/>
    </row>
    <row r="300" spans="8:17" ht="15">
      <c r="H300" s="46"/>
      <c r="I300" s="46"/>
      <c r="J300" s="46"/>
      <c r="K300" s="46"/>
      <c r="L300" s="46"/>
      <c r="M300" s="46"/>
      <c r="N300" s="46"/>
      <c r="O300" s="46"/>
      <c r="P300" s="46"/>
      <c r="Q300" s="46"/>
    </row>
    <row r="301" spans="8:17" ht="15">
      <c r="H301" s="46"/>
      <c r="I301" s="46"/>
      <c r="J301" s="46"/>
      <c r="K301" s="46"/>
      <c r="L301" s="46"/>
      <c r="M301" s="46"/>
      <c r="N301" s="46"/>
      <c r="O301" s="46"/>
      <c r="P301" s="46"/>
      <c r="Q301" s="46"/>
    </row>
    <row r="302" spans="8:17" ht="15">
      <c r="H302" s="46"/>
      <c r="I302" s="46"/>
      <c r="J302" s="46"/>
      <c r="K302" s="46"/>
      <c r="L302" s="46"/>
      <c r="M302" s="46"/>
      <c r="N302" s="46"/>
      <c r="O302" s="46"/>
      <c r="P302" s="46"/>
      <c r="Q302" s="46"/>
    </row>
    <row r="303" spans="8:17" ht="15">
      <c r="H303" s="46"/>
      <c r="I303" s="46"/>
      <c r="J303" s="46"/>
      <c r="K303" s="46"/>
      <c r="L303" s="46"/>
      <c r="M303" s="46"/>
      <c r="N303" s="46"/>
      <c r="O303" s="46"/>
      <c r="P303" s="46"/>
      <c r="Q303" s="46"/>
    </row>
    <row r="304" spans="8:17" ht="15">
      <c r="H304" s="46"/>
      <c r="I304" s="46"/>
      <c r="J304" s="46"/>
      <c r="K304" s="46"/>
      <c r="L304" s="46"/>
      <c r="M304" s="46"/>
      <c r="N304" s="46"/>
      <c r="O304" s="46"/>
      <c r="P304" s="46"/>
      <c r="Q304" s="46"/>
    </row>
    <row r="305" spans="8:17" ht="15">
      <c r="H305" s="46"/>
      <c r="I305" s="46"/>
      <c r="J305" s="46"/>
      <c r="K305" s="46"/>
      <c r="L305" s="46"/>
      <c r="M305" s="46"/>
      <c r="N305" s="46"/>
      <c r="O305" s="46"/>
      <c r="P305" s="46"/>
      <c r="Q305" s="46"/>
    </row>
    <row r="306" spans="8:17" ht="15">
      <c r="H306" s="46"/>
      <c r="I306" s="46"/>
      <c r="J306" s="46"/>
      <c r="K306" s="46"/>
      <c r="L306" s="46"/>
      <c r="M306" s="46"/>
      <c r="N306" s="46"/>
      <c r="O306" s="46"/>
      <c r="P306" s="46"/>
      <c r="Q306" s="46"/>
    </row>
    <row r="307" spans="8:17" ht="15">
      <c r="H307" s="46"/>
      <c r="I307" s="46"/>
      <c r="J307" s="46"/>
      <c r="K307" s="46"/>
      <c r="L307" s="46"/>
      <c r="M307" s="46"/>
      <c r="N307" s="46"/>
      <c r="O307" s="46"/>
      <c r="P307" s="46"/>
      <c r="Q307" s="46"/>
    </row>
    <row r="308" spans="8:17" ht="15">
      <c r="H308" s="46"/>
      <c r="I308" s="46"/>
      <c r="J308" s="46"/>
      <c r="K308" s="46"/>
      <c r="L308" s="46"/>
      <c r="M308" s="46"/>
      <c r="N308" s="46"/>
      <c r="O308" s="46"/>
      <c r="P308" s="46"/>
      <c r="Q308" s="46"/>
    </row>
    <row r="309" spans="8:17" ht="15">
      <c r="H309" s="46"/>
      <c r="I309" s="46"/>
      <c r="J309" s="46"/>
      <c r="K309" s="46"/>
      <c r="L309" s="46"/>
      <c r="M309" s="46"/>
      <c r="N309" s="46"/>
      <c r="O309" s="46"/>
      <c r="P309" s="46"/>
      <c r="Q309" s="46"/>
    </row>
    <row r="310" spans="8:17" ht="15">
      <c r="H310" s="46"/>
      <c r="I310" s="46"/>
      <c r="J310" s="46"/>
      <c r="K310" s="46"/>
      <c r="L310" s="46"/>
      <c r="M310" s="46"/>
      <c r="N310" s="46"/>
      <c r="O310" s="46"/>
      <c r="P310" s="46"/>
      <c r="Q310" s="46"/>
    </row>
    <row r="311" spans="8:17" ht="15">
      <c r="H311" s="46"/>
      <c r="I311" s="46"/>
      <c r="J311" s="46"/>
      <c r="K311" s="46"/>
      <c r="L311" s="46"/>
      <c r="M311" s="46"/>
      <c r="N311" s="46"/>
      <c r="O311" s="46"/>
      <c r="P311" s="46"/>
      <c r="Q311" s="46"/>
    </row>
    <row r="312" spans="8:17" ht="15">
      <c r="H312" s="46"/>
      <c r="I312" s="46"/>
      <c r="J312" s="46"/>
      <c r="K312" s="46"/>
      <c r="L312" s="46"/>
      <c r="M312" s="46"/>
      <c r="N312" s="46"/>
      <c r="O312" s="46"/>
      <c r="P312" s="46"/>
      <c r="Q312" s="46"/>
    </row>
    <row r="313" spans="8:17" ht="15">
      <c r="H313" s="46"/>
      <c r="I313" s="46"/>
      <c r="J313" s="46"/>
      <c r="K313" s="46"/>
      <c r="L313" s="46"/>
      <c r="M313" s="46"/>
      <c r="N313" s="46"/>
      <c r="O313" s="46"/>
      <c r="P313" s="46"/>
      <c r="Q313" s="46"/>
    </row>
    <row r="314" spans="8:17" ht="15">
      <c r="H314" s="46"/>
      <c r="I314" s="46"/>
      <c r="J314" s="46"/>
      <c r="K314" s="46"/>
      <c r="L314" s="46"/>
      <c r="M314" s="46"/>
      <c r="N314" s="46"/>
      <c r="O314" s="46"/>
      <c r="P314" s="46"/>
      <c r="Q314" s="46"/>
    </row>
    <row r="315" spans="8:17" ht="15">
      <c r="H315" s="46"/>
      <c r="I315" s="46"/>
      <c r="J315" s="46"/>
      <c r="K315" s="46"/>
      <c r="L315" s="46"/>
      <c r="M315" s="46"/>
      <c r="N315" s="46"/>
      <c r="O315" s="46"/>
      <c r="P315" s="46"/>
      <c r="Q315" s="46"/>
    </row>
    <row r="316" spans="8:17" ht="15">
      <c r="H316" s="46"/>
      <c r="I316" s="46"/>
      <c r="J316" s="46"/>
      <c r="K316" s="46"/>
      <c r="L316" s="46"/>
      <c r="M316" s="46"/>
      <c r="N316" s="46"/>
      <c r="O316" s="46"/>
      <c r="P316" s="46"/>
      <c r="Q316" s="46"/>
    </row>
    <row r="317" spans="8:17" ht="15">
      <c r="H317" s="46"/>
      <c r="I317" s="46"/>
      <c r="J317" s="46"/>
      <c r="K317" s="46"/>
      <c r="L317" s="46"/>
      <c r="M317" s="46"/>
      <c r="N317" s="46"/>
      <c r="O317" s="46"/>
      <c r="P317" s="46"/>
      <c r="Q317" s="46"/>
    </row>
    <row r="318" spans="8:17" ht="15">
      <c r="H318" s="46"/>
      <c r="I318" s="46"/>
      <c r="J318" s="46"/>
      <c r="K318" s="46"/>
      <c r="L318" s="46"/>
      <c r="M318" s="46"/>
      <c r="N318" s="46"/>
      <c r="O318" s="46"/>
      <c r="P318" s="46"/>
      <c r="Q318" s="46"/>
    </row>
    <row r="319" spans="8:17" ht="15">
      <c r="H319" s="46"/>
      <c r="I319" s="46"/>
      <c r="J319" s="46"/>
      <c r="K319" s="46"/>
      <c r="L319" s="46"/>
      <c r="M319" s="46"/>
      <c r="N319" s="46"/>
      <c r="O319" s="46"/>
      <c r="P319" s="46"/>
      <c r="Q319" s="46"/>
    </row>
    <row r="320" spans="8:17" ht="15">
      <c r="H320" s="46"/>
      <c r="I320" s="46"/>
      <c r="J320" s="46"/>
      <c r="K320" s="46"/>
      <c r="L320" s="46"/>
      <c r="M320" s="46"/>
      <c r="N320" s="46"/>
      <c r="O320" s="46"/>
      <c r="P320" s="46"/>
      <c r="Q320" s="46"/>
    </row>
    <row r="321" spans="8:17" ht="15">
      <c r="H321" s="46"/>
      <c r="I321" s="46"/>
      <c r="J321" s="46"/>
      <c r="K321" s="46"/>
      <c r="L321" s="46"/>
      <c r="M321" s="46"/>
      <c r="N321" s="46"/>
      <c r="O321" s="46"/>
      <c r="P321" s="46"/>
      <c r="Q321" s="46"/>
    </row>
    <row r="322" spans="8:17" ht="15">
      <c r="H322" s="46"/>
      <c r="I322" s="46"/>
      <c r="J322" s="46"/>
      <c r="K322" s="46"/>
      <c r="L322" s="46"/>
      <c r="M322" s="46"/>
      <c r="N322" s="46"/>
      <c r="O322" s="46"/>
      <c r="P322" s="46"/>
      <c r="Q322" s="46"/>
    </row>
    <row r="323" spans="8:17" ht="15">
      <c r="H323" s="46"/>
      <c r="I323" s="46"/>
      <c r="J323" s="46"/>
      <c r="K323" s="46"/>
      <c r="L323" s="46"/>
      <c r="M323" s="46"/>
      <c r="N323" s="46"/>
      <c r="O323" s="46"/>
      <c r="P323" s="46"/>
      <c r="Q323" s="46"/>
    </row>
    <row r="324" spans="8:17" ht="15">
      <c r="H324" s="46"/>
      <c r="I324" s="46"/>
      <c r="J324" s="46"/>
      <c r="K324" s="46"/>
      <c r="L324" s="46"/>
      <c r="M324" s="46"/>
      <c r="N324" s="46"/>
      <c r="O324" s="46"/>
      <c r="P324" s="46"/>
      <c r="Q324" s="46"/>
    </row>
    <row r="325" spans="8:17" ht="15">
      <c r="H325" s="46"/>
      <c r="I325" s="46"/>
      <c r="J325" s="46"/>
      <c r="K325" s="46"/>
      <c r="L325" s="46"/>
      <c r="M325" s="46"/>
      <c r="N325" s="46"/>
      <c r="O325" s="46"/>
      <c r="P325" s="46"/>
      <c r="Q325" s="46"/>
    </row>
    <row r="326" spans="8:17" ht="15">
      <c r="H326" s="46"/>
      <c r="I326" s="46"/>
      <c r="J326" s="46"/>
      <c r="K326" s="46"/>
      <c r="L326" s="46"/>
      <c r="M326" s="46"/>
      <c r="N326" s="46"/>
      <c r="O326" s="46"/>
      <c r="P326" s="46"/>
      <c r="Q326" s="46"/>
    </row>
    <row r="327" spans="8:17" ht="15">
      <c r="H327" s="46"/>
      <c r="I327" s="46"/>
      <c r="J327" s="46"/>
      <c r="K327" s="46"/>
      <c r="L327" s="46"/>
      <c r="M327" s="46"/>
      <c r="N327" s="46"/>
      <c r="O327" s="46"/>
      <c r="P327" s="46"/>
      <c r="Q327" s="46"/>
    </row>
    <row r="328" spans="8:17" ht="15">
      <c r="H328" s="46"/>
      <c r="I328" s="46"/>
      <c r="J328" s="46"/>
      <c r="K328" s="46"/>
      <c r="L328" s="46"/>
      <c r="M328" s="46"/>
      <c r="N328" s="46"/>
      <c r="O328" s="46"/>
      <c r="P328" s="46"/>
      <c r="Q328" s="46"/>
    </row>
    <row r="329" spans="8:17" ht="15">
      <c r="H329" s="46"/>
      <c r="I329" s="46"/>
      <c r="J329" s="46"/>
      <c r="K329" s="46"/>
      <c r="L329" s="46"/>
      <c r="M329" s="46"/>
      <c r="N329" s="46"/>
      <c r="O329" s="46"/>
      <c r="P329" s="46"/>
      <c r="Q329" s="46"/>
    </row>
    <row r="330" spans="8:17" ht="15">
      <c r="H330" s="46"/>
      <c r="I330" s="46"/>
      <c r="J330" s="46"/>
      <c r="K330" s="46"/>
      <c r="L330" s="46"/>
      <c r="M330" s="46"/>
      <c r="N330" s="46"/>
      <c r="O330" s="46"/>
      <c r="P330" s="46"/>
      <c r="Q330" s="46"/>
    </row>
    <row r="331" spans="8:17" ht="15">
      <c r="H331" s="46"/>
      <c r="I331" s="46"/>
      <c r="J331" s="46"/>
      <c r="K331" s="46"/>
      <c r="L331" s="46"/>
      <c r="M331" s="46"/>
      <c r="N331" s="46"/>
      <c r="O331" s="46"/>
      <c r="P331" s="46"/>
      <c r="Q331" s="46"/>
    </row>
    <row r="332" spans="8:17" ht="15">
      <c r="H332" s="46"/>
      <c r="I332" s="46"/>
      <c r="J332" s="46"/>
      <c r="K332" s="46"/>
      <c r="L332" s="46"/>
      <c r="M332" s="46"/>
      <c r="N332" s="46"/>
      <c r="O332" s="46"/>
      <c r="P332" s="46"/>
      <c r="Q332" s="46"/>
    </row>
    <row r="333" spans="8:17" ht="15">
      <c r="H333" s="46"/>
      <c r="I333" s="46"/>
      <c r="J333" s="46"/>
      <c r="K333" s="46"/>
      <c r="L333" s="46"/>
      <c r="M333" s="46"/>
      <c r="N333" s="46"/>
      <c r="O333" s="46"/>
      <c r="P333" s="46"/>
      <c r="Q333" s="46"/>
    </row>
    <row r="334" spans="8:17" ht="15">
      <c r="H334" s="46"/>
      <c r="I334" s="46"/>
      <c r="J334" s="46"/>
      <c r="K334" s="46"/>
      <c r="L334" s="46"/>
      <c r="M334" s="46"/>
      <c r="N334" s="46"/>
      <c r="O334" s="46"/>
      <c r="P334" s="46"/>
      <c r="Q334" s="46"/>
    </row>
    <row r="335" spans="8:17" ht="15">
      <c r="H335" s="46"/>
      <c r="I335" s="46"/>
      <c r="J335" s="46"/>
      <c r="K335" s="46"/>
      <c r="L335" s="46"/>
      <c r="M335" s="46"/>
      <c r="N335" s="46"/>
      <c r="O335" s="46"/>
      <c r="P335" s="46"/>
      <c r="Q335" s="46"/>
    </row>
    <row r="336" spans="8:17" ht="15">
      <c r="H336" s="46"/>
      <c r="I336" s="46"/>
      <c r="J336" s="46"/>
      <c r="K336" s="46"/>
      <c r="L336" s="46"/>
      <c r="M336" s="46"/>
      <c r="N336" s="46"/>
      <c r="O336" s="46"/>
      <c r="P336" s="46"/>
      <c r="Q336" s="46"/>
    </row>
    <row r="337" spans="8:17" ht="15">
      <c r="H337" s="46"/>
      <c r="I337" s="46"/>
      <c r="J337" s="46"/>
      <c r="K337" s="46"/>
      <c r="L337" s="46"/>
      <c r="M337" s="46"/>
      <c r="N337" s="46"/>
      <c r="O337" s="46"/>
      <c r="P337" s="46"/>
      <c r="Q337" s="46"/>
    </row>
    <row r="338" spans="8:17" ht="15">
      <c r="H338" s="46"/>
      <c r="I338" s="46"/>
      <c r="J338" s="46"/>
      <c r="K338" s="46"/>
      <c r="L338" s="46"/>
      <c r="M338" s="46"/>
      <c r="N338" s="46"/>
      <c r="O338" s="46"/>
      <c r="P338" s="46"/>
      <c r="Q338" s="46"/>
    </row>
    <row r="339" spans="8:17" ht="15">
      <c r="H339" s="46"/>
      <c r="I339" s="46"/>
      <c r="J339" s="46"/>
      <c r="K339" s="46"/>
      <c r="L339" s="46"/>
      <c r="M339" s="46"/>
      <c r="N339" s="46"/>
      <c r="O339" s="46"/>
      <c r="P339" s="46"/>
      <c r="Q339" s="46"/>
    </row>
    <row r="340" spans="8:17" ht="15">
      <c r="H340" s="46"/>
      <c r="I340" s="46"/>
      <c r="J340" s="46"/>
      <c r="K340" s="46"/>
      <c r="L340" s="46"/>
      <c r="M340" s="46"/>
      <c r="N340" s="46"/>
      <c r="O340" s="46"/>
      <c r="P340" s="46"/>
      <c r="Q340" s="46"/>
    </row>
    <row r="341" spans="8:17" ht="15">
      <c r="H341" s="46"/>
      <c r="I341" s="46"/>
      <c r="J341" s="46"/>
      <c r="K341" s="46"/>
      <c r="L341" s="46"/>
      <c r="M341" s="46"/>
      <c r="N341" s="46"/>
      <c r="O341" s="46"/>
      <c r="P341" s="46"/>
      <c r="Q341" s="46"/>
    </row>
    <row r="342" spans="8:17" ht="15">
      <c r="H342" s="46"/>
      <c r="I342" s="46"/>
      <c r="J342" s="46"/>
      <c r="K342" s="46"/>
      <c r="L342" s="46"/>
      <c r="M342" s="46"/>
      <c r="N342" s="46"/>
      <c r="O342" s="46"/>
      <c r="P342" s="46"/>
      <c r="Q342" s="46"/>
    </row>
    <row r="343" spans="8:17" ht="15">
      <c r="H343" s="46"/>
      <c r="I343" s="46"/>
      <c r="J343" s="46"/>
      <c r="K343" s="46"/>
      <c r="L343" s="46"/>
      <c r="M343" s="46"/>
      <c r="N343" s="46"/>
      <c r="O343" s="46"/>
      <c r="P343" s="46"/>
      <c r="Q343" s="46"/>
    </row>
    <row r="344" spans="8:17" ht="15">
      <c r="H344" s="46"/>
      <c r="I344" s="46"/>
      <c r="J344" s="46"/>
      <c r="K344" s="46"/>
      <c r="L344" s="46"/>
      <c r="M344" s="46"/>
      <c r="N344" s="46"/>
      <c r="O344" s="46"/>
      <c r="P344" s="46"/>
      <c r="Q344" s="46"/>
    </row>
    <row r="345" spans="8:17" ht="15">
      <c r="H345" s="46"/>
      <c r="I345" s="46"/>
      <c r="J345" s="46"/>
      <c r="K345" s="46"/>
      <c r="L345" s="46"/>
      <c r="M345" s="46"/>
      <c r="N345" s="46"/>
      <c r="O345" s="46"/>
      <c r="P345" s="46"/>
      <c r="Q345" s="46"/>
    </row>
    <row r="346" spans="8:17" ht="15">
      <c r="H346" s="46"/>
      <c r="I346" s="46"/>
      <c r="J346" s="46"/>
      <c r="K346" s="46"/>
      <c r="L346" s="46"/>
      <c r="M346" s="46"/>
      <c r="N346" s="46"/>
      <c r="O346" s="46"/>
      <c r="P346" s="46"/>
      <c r="Q346" s="46"/>
    </row>
    <row r="347" spans="8:17" ht="15">
      <c r="H347" s="46"/>
      <c r="I347" s="46"/>
      <c r="J347" s="46"/>
      <c r="K347" s="46"/>
      <c r="L347" s="46"/>
      <c r="M347" s="46"/>
      <c r="N347" s="46"/>
      <c r="O347" s="46"/>
      <c r="P347" s="46"/>
      <c r="Q347" s="46"/>
    </row>
    <row r="348" spans="8:17" ht="15">
      <c r="H348" s="46"/>
      <c r="I348" s="46"/>
      <c r="J348" s="46"/>
      <c r="K348" s="46"/>
      <c r="L348" s="46"/>
      <c r="M348" s="46"/>
      <c r="N348" s="46"/>
      <c r="O348" s="46"/>
      <c r="P348" s="46"/>
      <c r="Q348" s="46"/>
    </row>
    <row r="349" spans="8:17" ht="15">
      <c r="H349" s="46"/>
      <c r="I349" s="46"/>
      <c r="J349" s="46"/>
      <c r="K349" s="46"/>
      <c r="L349" s="46"/>
      <c r="M349" s="46"/>
      <c r="N349" s="46"/>
      <c r="O349" s="46"/>
      <c r="P349" s="46"/>
      <c r="Q349" s="46"/>
    </row>
    <row r="350" spans="8:17" ht="15">
      <c r="H350" s="46"/>
      <c r="I350" s="46"/>
      <c r="J350" s="46"/>
      <c r="K350" s="46"/>
      <c r="L350" s="46"/>
      <c r="M350" s="46"/>
      <c r="N350" s="46"/>
      <c r="O350" s="46"/>
      <c r="P350" s="46"/>
      <c r="Q350" s="46"/>
    </row>
    <row r="351" spans="8:17" ht="15">
      <c r="H351" s="46"/>
      <c r="I351" s="46"/>
      <c r="J351" s="46"/>
      <c r="K351" s="46"/>
      <c r="L351" s="46"/>
      <c r="M351" s="46"/>
      <c r="N351" s="46"/>
      <c r="O351" s="46"/>
      <c r="P351" s="46"/>
      <c r="Q351" s="46"/>
    </row>
    <row r="352" spans="8:17" ht="15">
      <c r="H352" s="46"/>
      <c r="I352" s="46"/>
      <c r="J352" s="46"/>
      <c r="K352" s="46"/>
      <c r="L352" s="46"/>
      <c r="M352" s="46"/>
      <c r="N352" s="46"/>
      <c r="O352" s="46"/>
      <c r="P352" s="46"/>
      <c r="Q352" s="46"/>
    </row>
    <row r="353" spans="8:17" ht="15">
      <c r="H353" s="46"/>
      <c r="I353" s="46"/>
      <c r="J353" s="46"/>
      <c r="K353" s="46"/>
      <c r="L353" s="46"/>
      <c r="M353" s="46"/>
      <c r="N353" s="46"/>
      <c r="O353" s="46"/>
      <c r="P353" s="46"/>
      <c r="Q353" s="46"/>
    </row>
    <row r="354" spans="8:17" ht="15">
      <c r="H354" s="46"/>
      <c r="I354" s="46"/>
      <c r="J354" s="46"/>
      <c r="K354" s="46"/>
      <c r="L354" s="46"/>
      <c r="M354" s="46"/>
      <c r="N354" s="46"/>
      <c r="O354" s="46"/>
      <c r="P354" s="46"/>
      <c r="Q354" s="46"/>
    </row>
    <row r="355" spans="8:17" ht="15">
      <c r="H355" s="46"/>
      <c r="I355" s="46"/>
      <c r="J355" s="46"/>
      <c r="K355" s="46"/>
      <c r="L355" s="46"/>
      <c r="M355" s="46"/>
      <c r="N355" s="46"/>
      <c r="O355" s="46"/>
      <c r="P355" s="46"/>
      <c r="Q355" s="46"/>
    </row>
    <row r="356" spans="8:17" ht="15">
      <c r="H356" s="46"/>
      <c r="I356" s="46"/>
      <c r="J356" s="46"/>
      <c r="K356" s="46"/>
      <c r="L356" s="46"/>
      <c r="M356" s="46"/>
      <c r="N356" s="46"/>
      <c r="O356" s="46"/>
      <c r="P356" s="46"/>
      <c r="Q356" s="46"/>
    </row>
    <row r="357" spans="8:17" ht="15">
      <c r="H357" s="46"/>
      <c r="I357" s="46"/>
      <c r="J357" s="46"/>
      <c r="K357" s="46"/>
      <c r="L357" s="46"/>
      <c r="M357" s="46"/>
      <c r="N357" s="46"/>
      <c r="O357" s="46"/>
      <c r="P357" s="46"/>
      <c r="Q357" s="46"/>
    </row>
    <row r="358" spans="8:17" ht="15">
      <c r="H358" s="46"/>
      <c r="I358" s="46"/>
      <c r="J358" s="46"/>
      <c r="K358" s="46"/>
      <c r="L358" s="46"/>
      <c r="M358" s="46"/>
      <c r="N358" s="46"/>
      <c r="O358" s="46"/>
      <c r="P358" s="46"/>
      <c r="Q358" s="46"/>
    </row>
    <row r="359" spans="8:17" ht="15">
      <c r="H359" s="46"/>
      <c r="I359" s="46"/>
      <c r="J359" s="46"/>
      <c r="K359" s="46"/>
      <c r="L359" s="46"/>
      <c r="M359" s="46"/>
      <c r="N359" s="46"/>
      <c r="O359" s="46"/>
      <c r="P359" s="46"/>
      <c r="Q359" s="46"/>
    </row>
    <row r="360" spans="8:17" ht="15">
      <c r="H360" s="46"/>
      <c r="I360" s="46"/>
      <c r="J360" s="46"/>
      <c r="K360" s="46"/>
      <c r="L360" s="46"/>
      <c r="M360" s="46"/>
      <c r="N360" s="46"/>
      <c r="O360" s="46"/>
      <c r="P360" s="46"/>
      <c r="Q360" s="46"/>
    </row>
    <row r="361" spans="8:17" ht="15">
      <c r="H361" s="46"/>
      <c r="I361" s="46"/>
      <c r="J361" s="46"/>
      <c r="K361" s="46"/>
      <c r="L361" s="46"/>
      <c r="M361" s="46"/>
      <c r="N361" s="46"/>
      <c r="O361" s="46"/>
      <c r="P361" s="46"/>
      <c r="Q361" s="46"/>
    </row>
    <row r="362" spans="8:17" ht="15">
      <c r="H362" s="46"/>
      <c r="I362" s="46"/>
      <c r="J362" s="46"/>
      <c r="K362" s="46"/>
      <c r="L362" s="46"/>
      <c r="M362" s="46"/>
      <c r="N362" s="46"/>
      <c r="O362" s="46"/>
      <c r="P362" s="46"/>
      <c r="Q362" s="46"/>
    </row>
    <row r="363" spans="8:17" ht="15">
      <c r="H363" s="46"/>
      <c r="I363" s="46"/>
      <c r="J363" s="46"/>
      <c r="K363" s="46"/>
      <c r="L363" s="46"/>
      <c r="M363" s="46"/>
      <c r="N363" s="46"/>
      <c r="O363" s="46"/>
      <c r="P363" s="46"/>
      <c r="Q363" s="46"/>
    </row>
    <row r="364" spans="8:17" ht="15">
      <c r="H364" s="46"/>
      <c r="I364" s="46"/>
      <c r="J364" s="46"/>
      <c r="K364" s="46"/>
      <c r="L364" s="46"/>
      <c r="M364" s="46"/>
      <c r="N364" s="46"/>
      <c r="O364" s="46"/>
      <c r="P364" s="46"/>
      <c r="Q364" s="46"/>
    </row>
    <row r="365" spans="8:17" ht="15">
      <c r="H365" s="46"/>
      <c r="I365" s="46"/>
      <c r="J365" s="46"/>
      <c r="K365" s="46"/>
      <c r="L365" s="46"/>
      <c r="M365" s="46"/>
      <c r="N365" s="46"/>
      <c r="O365" s="46"/>
      <c r="P365" s="46"/>
      <c r="Q365" s="46"/>
    </row>
    <row r="366" spans="8:17" ht="15">
      <c r="H366" s="46"/>
      <c r="I366" s="46"/>
      <c r="J366" s="46"/>
      <c r="K366" s="46"/>
      <c r="L366" s="46"/>
      <c r="M366" s="46"/>
      <c r="N366" s="46"/>
      <c r="O366" s="46"/>
      <c r="P366" s="46"/>
      <c r="Q366" s="46"/>
    </row>
    <row r="367" spans="8:17" ht="15">
      <c r="H367" s="46"/>
      <c r="I367" s="46"/>
      <c r="J367" s="46"/>
      <c r="K367" s="46"/>
      <c r="L367" s="46"/>
      <c r="M367" s="46"/>
      <c r="N367" s="46"/>
      <c r="O367" s="46"/>
      <c r="P367" s="46"/>
      <c r="Q367" s="46"/>
    </row>
    <row r="368" spans="8:17" ht="15">
      <c r="H368" s="46"/>
      <c r="I368" s="46"/>
      <c r="J368" s="46"/>
      <c r="K368" s="46"/>
      <c r="L368" s="46"/>
      <c r="M368" s="46"/>
      <c r="N368" s="46"/>
      <c r="O368" s="46"/>
      <c r="P368" s="46"/>
      <c r="Q368" s="46"/>
    </row>
    <row r="369" spans="8:17" ht="15">
      <c r="H369" s="46"/>
      <c r="I369" s="46"/>
      <c r="J369" s="46"/>
      <c r="K369" s="46"/>
      <c r="L369" s="46"/>
      <c r="M369" s="46"/>
      <c r="N369" s="46"/>
      <c r="O369" s="46"/>
      <c r="P369" s="46"/>
      <c r="Q369" s="46"/>
    </row>
    <row r="370" spans="8:17" ht="15">
      <c r="H370" s="46"/>
      <c r="I370" s="46"/>
      <c r="J370" s="46"/>
      <c r="K370" s="46"/>
      <c r="L370" s="46"/>
      <c r="M370" s="46"/>
      <c r="N370" s="46"/>
      <c r="O370" s="46"/>
      <c r="P370" s="46"/>
      <c r="Q370" s="46"/>
    </row>
    <row r="371" spans="8:17" ht="15">
      <c r="H371" s="46"/>
      <c r="I371" s="46"/>
      <c r="J371" s="46"/>
      <c r="K371" s="46"/>
      <c r="L371" s="46"/>
      <c r="M371" s="46"/>
      <c r="N371" s="46"/>
      <c r="O371" s="46"/>
      <c r="P371" s="46"/>
      <c r="Q371" s="46"/>
    </row>
    <row r="372" spans="8:17" ht="15">
      <c r="H372" s="46"/>
      <c r="I372" s="46"/>
      <c r="J372" s="46"/>
      <c r="K372" s="46"/>
      <c r="L372" s="46"/>
      <c r="M372" s="46"/>
      <c r="N372" s="46"/>
      <c r="O372" s="46"/>
      <c r="P372" s="46"/>
      <c r="Q372" s="46"/>
    </row>
    <row r="373" spans="8:17" ht="15">
      <c r="H373" s="46"/>
      <c r="I373" s="46"/>
      <c r="J373" s="46"/>
      <c r="K373" s="46"/>
      <c r="L373" s="46"/>
      <c r="M373" s="46"/>
      <c r="N373" s="46"/>
      <c r="O373" s="46"/>
      <c r="P373" s="46"/>
      <c r="Q373" s="46"/>
    </row>
    <row r="374" spans="8:17" ht="15">
      <c r="H374" s="46"/>
      <c r="I374" s="46"/>
      <c r="J374" s="46"/>
      <c r="K374" s="46"/>
      <c r="L374" s="46"/>
      <c r="M374" s="46"/>
      <c r="N374" s="46"/>
      <c r="O374" s="46"/>
      <c r="P374" s="46"/>
      <c r="Q374" s="46"/>
    </row>
    <row r="375" spans="8:17" ht="15">
      <c r="H375" s="46"/>
      <c r="I375" s="46"/>
      <c r="J375" s="46"/>
      <c r="K375" s="46"/>
      <c r="L375" s="46"/>
      <c r="M375" s="46"/>
      <c r="N375" s="46"/>
      <c r="O375" s="46"/>
      <c r="P375" s="46"/>
      <c r="Q375" s="46"/>
    </row>
    <row r="376" spans="8:17" ht="15">
      <c r="H376" s="46"/>
      <c r="I376" s="46"/>
      <c r="J376" s="46"/>
      <c r="K376" s="46"/>
      <c r="L376" s="46"/>
      <c r="M376" s="46"/>
      <c r="N376" s="46"/>
      <c r="O376" s="46"/>
      <c r="P376" s="46"/>
      <c r="Q376" s="46"/>
    </row>
    <row r="377" spans="8:17" ht="15">
      <c r="H377" s="46"/>
      <c r="I377" s="46"/>
      <c r="J377" s="46"/>
      <c r="K377" s="46"/>
      <c r="L377" s="46"/>
      <c r="M377" s="46"/>
      <c r="N377" s="46"/>
      <c r="O377" s="46"/>
      <c r="P377" s="46"/>
      <c r="Q377" s="46"/>
    </row>
    <row r="378" spans="8:17" ht="15">
      <c r="H378" s="46"/>
      <c r="I378" s="46"/>
      <c r="J378" s="46"/>
      <c r="K378" s="46"/>
      <c r="L378" s="46"/>
      <c r="M378" s="46"/>
      <c r="N378" s="46"/>
      <c r="O378" s="46"/>
      <c r="P378" s="46"/>
      <c r="Q378" s="46"/>
    </row>
    <row r="379" spans="8:17" ht="15">
      <c r="H379" s="46"/>
      <c r="I379" s="46"/>
      <c r="J379" s="46"/>
      <c r="K379" s="46"/>
      <c r="L379" s="46"/>
      <c r="M379" s="46"/>
      <c r="N379" s="46"/>
      <c r="O379" s="46"/>
      <c r="P379" s="46"/>
      <c r="Q379" s="46"/>
    </row>
    <row r="380" spans="8:17" ht="15">
      <c r="H380" s="46"/>
      <c r="I380" s="46"/>
      <c r="J380" s="46"/>
      <c r="K380" s="46"/>
      <c r="L380" s="46"/>
      <c r="M380" s="46"/>
      <c r="N380" s="46"/>
      <c r="O380" s="46"/>
      <c r="P380" s="46"/>
      <c r="Q380" s="46"/>
    </row>
    <row r="381" spans="8:17" ht="15">
      <c r="H381" s="46"/>
      <c r="I381" s="46"/>
      <c r="J381" s="46"/>
      <c r="K381" s="46"/>
      <c r="L381" s="46"/>
      <c r="M381" s="46"/>
      <c r="N381" s="46"/>
      <c r="O381" s="46"/>
      <c r="P381" s="46"/>
      <c r="Q381" s="46"/>
    </row>
    <row r="382" spans="8:17" ht="15">
      <c r="H382" s="46"/>
      <c r="I382" s="46"/>
      <c r="J382" s="46"/>
      <c r="K382" s="46"/>
      <c r="L382" s="46"/>
      <c r="M382" s="46"/>
      <c r="N382" s="46"/>
      <c r="O382" s="46"/>
      <c r="P382" s="46"/>
      <c r="Q382" s="46"/>
    </row>
    <row r="383" spans="8:17" ht="15">
      <c r="H383" s="46"/>
      <c r="I383" s="46"/>
      <c r="J383" s="46"/>
      <c r="K383" s="46"/>
      <c r="L383" s="46"/>
      <c r="M383" s="46"/>
      <c r="N383" s="46"/>
      <c r="O383" s="46"/>
      <c r="P383" s="46"/>
      <c r="Q383" s="46"/>
    </row>
    <row r="384" spans="8:17" ht="15">
      <c r="H384" s="46"/>
      <c r="I384" s="46"/>
      <c r="J384" s="46"/>
      <c r="K384" s="46"/>
      <c r="L384" s="46"/>
      <c r="M384" s="46"/>
      <c r="N384" s="46"/>
      <c r="O384" s="46"/>
      <c r="P384" s="46"/>
      <c r="Q384" s="46"/>
    </row>
    <row r="385" spans="8:17" ht="15">
      <c r="H385" s="46"/>
      <c r="I385" s="46"/>
      <c r="J385" s="46"/>
      <c r="K385" s="46"/>
      <c r="L385" s="46"/>
      <c r="M385" s="46"/>
      <c r="N385" s="46"/>
      <c r="O385" s="46"/>
      <c r="P385" s="46"/>
      <c r="Q385" s="46"/>
    </row>
    <row r="386" spans="8:17" ht="15">
      <c r="H386" s="46"/>
      <c r="I386" s="46"/>
      <c r="J386" s="46"/>
      <c r="K386" s="46"/>
      <c r="L386" s="46"/>
      <c r="M386" s="46"/>
      <c r="N386" s="46"/>
      <c r="O386" s="46"/>
      <c r="P386" s="46"/>
      <c r="Q386" s="46"/>
    </row>
    <row r="387" spans="8:17" ht="15">
      <c r="H387" s="46"/>
      <c r="I387" s="46"/>
      <c r="J387" s="46"/>
      <c r="K387" s="46"/>
      <c r="L387" s="46"/>
      <c r="M387" s="46"/>
      <c r="N387" s="46"/>
      <c r="O387" s="46"/>
      <c r="P387" s="46"/>
      <c r="Q387" s="46"/>
    </row>
    <row r="388" spans="8:17" ht="15">
      <c r="H388" s="46"/>
      <c r="I388" s="46"/>
      <c r="J388" s="46"/>
      <c r="K388" s="46"/>
      <c r="L388" s="46"/>
      <c r="M388" s="46"/>
      <c r="N388" s="46"/>
      <c r="O388" s="46"/>
      <c r="P388" s="46"/>
      <c r="Q388" s="46"/>
    </row>
    <row r="389" spans="8:17" ht="15">
      <c r="H389" s="46"/>
      <c r="I389" s="46"/>
      <c r="J389" s="46"/>
      <c r="K389" s="46"/>
      <c r="L389" s="46"/>
      <c r="M389" s="46"/>
      <c r="N389" s="46"/>
      <c r="O389" s="46"/>
      <c r="P389" s="46"/>
      <c r="Q389" s="46"/>
    </row>
    <row r="390" spans="8:17" ht="15">
      <c r="H390" s="46"/>
      <c r="I390" s="46"/>
      <c r="J390" s="46"/>
      <c r="K390" s="46"/>
      <c r="L390" s="46"/>
      <c r="M390" s="46"/>
      <c r="N390" s="46"/>
      <c r="O390" s="46"/>
      <c r="P390" s="46"/>
      <c r="Q390" s="46"/>
    </row>
    <row r="391" spans="8:17" ht="15">
      <c r="H391" s="46"/>
      <c r="I391" s="46"/>
      <c r="J391" s="46"/>
      <c r="K391" s="46"/>
      <c r="L391" s="46"/>
      <c r="M391" s="46"/>
      <c r="N391" s="46"/>
      <c r="O391" s="46"/>
      <c r="P391" s="46"/>
      <c r="Q391" s="46"/>
    </row>
    <row r="392" spans="8:17" ht="15">
      <c r="H392" s="46"/>
      <c r="I392" s="46"/>
      <c r="J392" s="46"/>
      <c r="K392" s="46"/>
      <c r="L392" s="46"/>
      <c r="M392" s="46"/>
      <c r="N392" s="46"/>
      <c r="O392" s="46"/>
      <c r="P392" s="46"/>
      <c r="Q392" s="46"/>
    </row>
    <row r="393" spans="8:17" ht="15">
      <c r="H393" s="46"/>
      <c r="I393" s="46"/>
      <c r="J393" s="46"/>
      <c r="K393" s="46"/>
      <c r="L393" s="46"/>
      <c r="M393" s="46"/>
      <c r="N393" s="46"/>
      <c r="O393" s="46"/>
      <c r="P393" s="46"/>
      <c r="Q393" s="46"/>
    </row>
    <row r="394" spans="8:17" ht="15">
      <c r="H394" s="46"/>
      <c r="I394" s="46"/>
      <c r="J394" s="46"/>
      <c r="K394" s="46"/>
      <c r="L394" s="46"/>
      <c r="M394" s="46"/>
      <c r="N394" s="46"/>
      <c r="O394" s="46"/>
      <c r="P394" s="46"/>
      <c r="Q394" s="46"/>
    </row>
    <row r="395" spans="8:17" ht="15">
      <c r="H395" s="46"/>
      <c r="I395" s="46"/>
      <c r="J395" s="46"/>
      <c r="K395" s="46"/>
      <c r="L395" s="46"/>
      <c r="M395" s="46"/>
      <c r="N395" s="46"/>
      <c r="O395" s="46"/>
      <c r="P395" s="46"/>
      <c r="Q395" s="46"/>
    </row>
    <row r="396" spans="8:17" ht="15">
      <c r="H396" s="46"/>
      <c r="I396" s="46"/>
      <c r="J396" s="46"/>
      <c r="K396" s="46"/>
      <c r="L396" s="46"/>
      <c r="M396" s="46"/>
      <c r="N396" s="46"/>
      <c r="O396" s="46"/>
      <c r="P396" s="46"/>
      <c r="Q396" s="46"/>
    </row>
    <row r="397" spans="8:17" ht="15">
      <c r="H397" s="46"/>
      <c r="I397" s="46"/>
      <c r="J397" s="46"/>
      <c r="K397" s="46"/>
      <c r="L397" s="46"/>
      <c r="M397" s="46"/>
      <c r="N397" s="46"/>
      <c r="O397" s="46"/>
      <c r="P397" s="46"/>
      <c r="Q397" s="46"/>
    </row>
    <row r="398" spans="8:17" ht="15">
      <c r="H398" s="46"/>
      <c r="I398" s="46"/>
      <c r="J398" s="46"/>
      <c r="K398" s="46"/>
      <c r="L398" s="46"/>
      <c r="M398" s="46"/>
      <c r="N398" s="46"/>
      <c r="O398" s="46"/>
      <c r="P398" s="46"/>
      <c r="Q398" s="46"/>
    </row>
    <row r="399" spans="8:17" ht="15">
      <c r="H399" s="46"/>
      <c r="I399" s="46"/>
      <c r="J399" s="46"/>
      <c r="K399" s="46"/>
      <c r="L399" s="46"/>
      <c r="M399" s="46"/>
      <c r="N399" s="46"/>
      <c r="O399" s="46"/>
      <c r="P399" s="46"/>
      <c r="Q399" s="46"/>
    </row>
    <row r="400" spans="8:17" ht="15">
      <c r="H400" s="46"/>
      <c r="I400" s="46"/>
      <c r="J400" s="46"/>
      <c r="K400" s="46"/>
      <c r="L400" s="46"/>
      <c r="M400" s="46"/>
      <c r="N400" s="46"/>
      <c r="O400" s="46"/>
      <c r="P400" s="46"/>
      <c r="Q400" s="46"/>
    </row>
    <row r="401" spans="8:17" ht="15">
      <c r="H401" s="46"/>
      <c r="I401" s="46"/>
      <c r="J401" s="46"/>
      <c r="K401" s="46"/>
      <c r="L401" s="46"/>
      <c r="M401" s="46"/>
      <c r="N401" s="46"/>
      <c r="O401" s="46"/>
      <c r="P401" s="46"/>
      <c r="Q401" s="46"/>
    </row>
    <row r="402" spans="8:17" ht="15">
      <c r="H402" s="46"/>
      <c r="I402" s="46"/>
      <c r="J402" s="46"/>
      <c r="K402" s="46"/>
      <c r="L402" s="46"/>
      <c r="M402" s="46"/>
      <c r="N402" s="46"/>
      <c r="O402" s="46"/>
      <c r="P402" s="46"/>
      <c r="Q402" s="46"/>
    </row>
    <row r="403" spans="8:17" ht="15">
      <c r="H403" s="46"/>
      <c r="I403" s="46"/>
      <c r="J403" s="46"/>
      <c r="K403" s="46"/>
      <c r="L403" s="46"/>
      <c r="M403" s="46"/>
      <c r="N403" s="46"/>
      <c r="O403" s="46"/>
      <c r="P403" s="46"/>
      <c r="Q403" s="46"/>
    </row>
    <row r="404" spans="8:17" ht="15">
      <c r="H404" s="46"/>
      <c r="I404" s="46"/>
      <c r="J404" s="46"/>
      <c r="K404" s="46"/>
      <c r="L404" s="46"/>
      <c r="M404" s="46"/>
      <c r="N404" s="46"/>
      <c r="O404" s="46"/>
      <c r="P404" s="46"/>
      <c r="Q404" s="46"/>
    </row>
    <row r="405" spans="8:17" ht="15">
      <c r="H405" s="46"/>
      <c r="I405" s="46"/>
      <c r="J405" s="46"/>
      <c r="K405" s="46"/>
      <c r="L405" s="46"/>
      <c r="M405" s="46"/>
      <c r="N405" s="46"/>
      <c r="O405" s="46"/>
      <c r="P405" s="46"/>
      <c r="Q405" s="46"/>
    </row>
    <row r="406" spans="8:17" ht="15">
      <c r="H406" s="46"/>
      <c r="I406" s="46"/>
      <c r="J406" s="46"/>
      <c r="K406" s="46"/>
      <c r="L406" s="46"/>
      <c r="M406" s="46"/>
      <c r="N406" s="46"/>
      <c r="O406" s="46"/>
      <c r="P406" s="46"/>
      <c r="Q406" s="46"/>
    </row>
    <row r="407" spans="8:17" ht="15">
      <c r="H407" s="46"/>
      <c r="I407" s="46"/>
      <c r="J407" s="46"/>
      <c r="K407" s="46"/>
      <c r="L407" s="46"/>
      <c r="M407" s="46"/>
      <c r="N407" s="46"/>
      <c r="O407" s="46"/>
      <c r="P407" s="46"/>
      <c r="Q407" s="46"/>
    </row>
    <row r="408" spans="8:17" ht="15">
      <c r="H408" s="46"/>
      <c r="I408" s="46"/>
      <c r="J408" s="46"/>
      <c r="K408" s="46"/>
      <c r="L408" s="46"/>
      <c r="M408" s="46"/>
      <c r="N408" s="46"/>
      <c r="O408" s="46"/>
      <c r="P408" s="46"/>
      <c r="Q408" s="46"/>
    </row>
    <row r="409" spans="8:17" ht="15">
      <c r="H409" s="46"/>
      <c r="I409" s="46"/>
      <c r="J409" s="46"/>
      <c r="K409" s="46"/>
      <c r="L409" s="46"/>
      <c r="M409" s="46"/>
      <c r="N409" s="46"/>
      <c r="O409" s="46"/>
      <c r="P409" s="46"/>
      <c r="Q409" s="46"/>
    </row>
    <row r="410" spans="8:17" ht="15">
      <c r="H410" s="46"/>
      <c r="I410" s="46"/>
      <c r="J410" s="46"/>
      <c r="K410" s="46"/>
      <c r="L410" s="46"/>
      <c r="M410" s="46"/>
      <c r="N410" s="46"/>
      <c r="O410" s="46"/>
      <c r="P410" s="46"/>
      <c r="Q410" s="46"/>
    </row>
    <row r="411" spans="8:17" ht="15">
      <c r="H411" s="46"/>
      <c r="I411" s="46"/>
      <c r="J411" s="46"/>
      <c r="K411" s="46"/>
      <c r="L411" s="46"/>
      <c r="M411" s="46"/>
      <c r="N411" s="46"/>
      <c r="O411" s="46"/>
      <c r="P411" s="46"/>
      <c r="Q411" s="46"/>
    </row>
    <row r="412" spans="8:17" ht="15">
      <c r="H412" s="46"/>
      <c r="I412" s="46"/>
      <c r="J412" s="46"/>
      <c r="K412" s="46"/>
      <c r="L412" s="46"/>
      <c r="M412" s="46"/>
      <c r="N412" s="46"/>
      <c r="O412" s="46"/>
      <c r="P412" s="46"/>
      <c r="Q412" s="46"/>
    </row>
    <row r="413" spans="8:17" ht="15">
      <c r="H413" s="46"/>
      <c r="I413" s="46"/>
      <c r="J413" s="46"/>
      <c r="K413" s="46"/>
      <c r="L413" s="46"/>
      <c r="M413" s="46"/>
      <c r="N413" s="46"/>
      <c r="O413" s="46"/>
      <c r="P413" s="46"/>
      <c r="Q413" s="46"/>
    </row>
    <row r="414" spans="8:17" ht="15">
      <c r="H414" s="46"/>
      <c r="I414" s="46"/>
      <c r="J414" s="46"/>
      <c r="K414" s="46"/>
      <c r="L414" s="46"/>
      <c r="M414" s="46"/>
      <c r="N414" s="46"/>
      <c r="O414" s="46"/>
      <c r="P414" s="46"/>
      <c r="Q414" s="46"/>
    </row>
    <row r="415" spans="8:17" ht="15">
      <c r="H415" s="46"/>
      <c r="I415" s="46"/>
      <c r="J415" s="46"/>
      <c r="K415" s="46"/>
      <c r="L415" s="46"/>
      <c r="M415" s="46"/>
      <c r="N415" s="46"/>
      <c r="O415" s="46"/>
      <c r="P415" s="46"/>
      <c r="Q415" s="46"/>
    </row>
    <row r="416" spans="8:17" ht="15">
      <c r="H416" s="46"/>
      <c r="I416" s="46"/>
      <c r="J416" s="46"/>
      <c r="K416" s="46"/>
      <c r="L416" s="46"/>
      <c r="M416" s="46"/>
      <c r="N416" s="46"/>
      <c r="O416" s="46"/>
      <c r="P416" s="46"/>
      <c r="Q416" s="46"/>
    </row>
    <row r="417" spans="8:17" ht="15">
      <c r="H417" s="46"/>
      <c r="I417" s="46"/>
      <c r="J417" s="46"/>
      <c r="K417" s="46"/>
      <c r="L417" s="46"/>
      <c r="M417" s="46"/>
      <c r="N417" s="46"/>
      <c r="O417" s="46"/>
      <c r="P417" s="46"/>
      <c r="Q417" s="46"/>
    </row>
    <row r="418" spans="8:17" ht="15">
      <c r="H418" s="46"/>
      <c r="I418" s="46"/>
      <c r="J418" s="46"/>
      <c r="K418" s="46"/>
      <c r="L418" s="46"/>
      <c r="M418" s="46"/>
      <c r="N418" s="46"/>
      <c r="O418" s="46"/>
      <c r="P418" s="46"/>
      <c r="Q418" s="46"/>
    </row>
    <row r="419" spans="8:17" ht="15">
      <c r="H419" s="46"/>
      <c r="I419" s="46"/>
      <c r="J419" s="46"/>
      <c r="K419" s="46"/>
      <c r="L419" s="46"/>
      <c r="M419" s="46"/>
      <c r="N419" s="46"/>
      <c r="O419" s="46"/>
      <c r="P419" s="46"/>
      <c r="Q419" s="46"/>
    </row>
    <row r="420" spans="8:17" ht="15">
      <c r="H420" s="46"/>
      <c r="I420" s="46"/>
      <c r="J420" s="46"/>
      <c r="K420" s="46"/>
      <c r="L420" s="46"/>
      <c r="M420" s="46"/>
      <c r="N420" s="46"/>
      <c r="O420" s="46"/>
      <c r="P420" s="46"/>
      <c r="Q420" s="46"/>
    </row>
    <row r="421" spans="8:17" ht="15">
      <c r="H421" s="46"/>
      <c r="I421" s="46"/>
      <c r="J421" s="46"/>
      <c r="K421" s="46"/>
      <c r="L421" s="46"/>
      <c r="M421" s="46"/>
      <c r="N421" s="46"/>
      <c r="O421" s="46"/>
      <c r="P421" s="46"/>
      <c r="Q421" s="46"/>
    </row>
    <row r="422" spans="8:17" ht="15">
      <c r="H422" s="46"/>
      <c r="I422" s="46"/>
      <c r="J422" s="46"/>
      <c r="K422" s="46"/>
      <c r="L422" s="46"/>
      <c r="M422" s="46"/>
      <c r="N422" s="46"/>
      <c r="O422" s="46"/>
      <c r="P422" s="46"/>
      <c r="Q422" s="46"/>
    </row>
    <row r="423" spans="8:17" ht="15">
      <c r="H423" s="46"/>
      <c r="I423" s="46"/>
      <c r="J423" s="46"/>
      <c r="K423" s="46"/>
      <c r="L423" s="46"/>
      <c r="M423" s="46"/>
      <c r="N423" s="46"/>
      <c r="O423" s="46"/>
      <c r="P423" s="46"/>
      <c r="Q423" s="46"/>
    </row>
    <row r="424" spans="8:17" ht="15">
      <c r="H424" s="46"/>
      <c r="I424" s="46"/>
      <c r="J424" s="46"/>
      <c r="K424" s="46"/>
      <c r="L424" s="46"/>
      <c r="M424" s="46"/>
      <c r="N424" s="46"/>
      <c r="O424" s="46"/>
      <c r="P424" s="46"/>
      <c r="Q424" s="46"/>
    </row>
    <row r="425" spans="8:17" ht="15">
      <c r="H425" s="46"/>
      <c r="I425" s="46"/>
      <c r="J425" s="46"/>
      <c r="K425" s="46"/>
      <c r="L425" s="46"/>
      <c r="M425" s="46"/>
      <c r="N425" s="46"/>
      <c r="O425" s="46"/>
      <c r="P425" s="46"/>
      <c r="Q425" s="46"/>
    </row>
    <row r="426" spans="8:17" ht="15">
      <c r="H426" s="46"/>
      <c r="I426" s="46"/>
      <c r="J426" s="46"/>
      <c r="K426" s="46"/>
      <c r="L426" s="46"/>
      <c r="M426" s="46"/>
      <c r="N426" s="46"/>
      <c r="O426" s="46"/>
      <c r="P426" s="46"/>
      <c r="Q426" s="46"/>
    </row>
    <row r="427" spans="8:17" ht="15">
      <c r="H427" s="46"/>
      <c r="I427" s="46"/>
      <c r="J427" s="46"/>
      <c r="K427" s="46"/>
      <c r="L427" s="46"/>
      <c r="M427" s="46"/>
      <c r="N427" s="46"/>
      <c r="O427" s="46"/>
      <c r="P427" s="46"/>
      <c r="Q427" s="46"/>
    </row>
    <row r="428" spans="8:17" ht="15">
      <c r="H428" s="46"/>
      <c r="I428" s="46"/>
      <c r="J428" s="46"/>
      <c r="K428" s="46"/>
      <c r="L428" s="46"/>
      <c r="M428" s="46"/>
      <c r="N428" s="46"/>
      <c r="O428" s="46"/>
      <c r="P428" s="46"/>
      <c r="Q428" s="46"/>
    </row>
    <row r="429" spans="8:17" ht="15">
      <c r="H429" s="46"/>
      <c r="I429" s="46"/>
      <c r="J429" s="46"/>
      <c r="K429" s="46"/>
      <c r="L429" s="46"/>
      <c r="M429" s="46"/>
      <c r="N429" s="46"/>
      <c r="O429" s="46"/>
      <c r="P429" s="46"/>
      <c r="Q429" s="46"/>
    </row>
    <row r="430" spans="8:17" ht="15">
      <c r="H430" s="46"/>
      <c r="I430" s="46"/>
      <c r="J430" s="46"/>
      <c r="K430" s="46"/>
      <c r="L430" s="46"/>
      <c r="M430" s="46"/>
      <c r="N430" s="46"/>
      <c r="O430" s="46"/>
      <c r="P430" s="46"/>
      <c r="Q430" s="46"/>
    </row>
    <row r="431" spans="8:17" ht="15">
      <c r="H431" s="46"/>
      <c r="I431" s="46"/>
      <c r="J431" s="46"/>
      <c r="K431" s="46"/>
      <c r="L431" s="46"/>
      <c r="M431" s="46"/>
      <c r="N431" s="46"/>
      <c r="O431" s="46"/>
      <c r="P431" s="46"/>
      <c r="Q431" s="46"/>
    </row>
    <row r="432" spans="8:17" ht="15">
      <c r="H432" s="46"/>
      <c r="I432" s="46"/>
      <c r="J432" s="46"/>
      <c r="K432" s="46"/>
      <c r="L432" s="46"/>
      <c r="M432" s="46"/>
      <c r="N432" s="46"/>
      <c r="O432" s="46"/>
      <c r="P432" s="46"/>
      <c r="Q432" s="46"/>
    </row>
    <row r="433" spans="8:17" ht="15">
      <c r="H433" s="46"/>
      <c r="I433" s="46"/>
      <c r="J433" s="46"/>
      <c r="K433" s="46"/>
      <c r="L433" s="46"/>
      <c r="M433" s="46"/>
      <c r="N433" s="46"/>
      <c r="O433" s="46"/>
      <c r="P433" s="46"/>
      <c r="Q433" s="46"/>
    </row>
    <row r="434" spans="8:17" ht="15">
      <c r="H434" s="46"/>
      <c r="I434" s="46"/>
      <c r="J434" s="46"/>
      <c r="K434" s="46"/>
      <c r="L434" s="46"/>
      <c r="M434" s="46"/>
      <c r="N434" s="46"/>
      <c r="O434" s="46"/>
      <c r="P434" s="46"/>
      <c r="Q434" s="46"/>
    </row>
    <row r="435" spans="8:17" ht="15">
      <c r="H435" s="46"/>
      <c r="I435" s="46"/>
      <c r="J435" s="46"/>
      <c r="K435" s="46"/>
      <c r="L435" s="46"/>
      <c r="M435" s="46"/>
      <c r="N435" s="46"/>
      <c r="O435" s="46"/>
      <c r="P435" s="46"/>
      <c r="Q435" s="46"/>
    </row>
    <row r="436" spans="8:17" ht="15">
      <c r="H436" s="46"/>
      <c r="I436" s="46"/>
      <c r="J436" s="46"/>
      <c r="K436" s="46"/>
      <c r="L436" s="46"/>
      <c r="M436" s="46"/>
      <c r="N436" s="46"/>
      <c r="O436" s="46"/>
      <c r="P436" s="46"/>
      <c r="Q436" s="46"/>
    </row>
    <row r="437" spans="8:17" ht="15">
      <c r="H437" s="46"/>
      <c r="I437" s="46"/>
      <c r="J437" s="46"/>
      <c r="K437" s="46"/>
      <c r="L437" s="46"/>
      <c r="M437" s="46"/>
      <c r="N437" s="46"/>
      <c r="O437" s="46"/>
      <c r="P437" s="46"/>
      <c r="Q437" s="46"/>
    </row>
    <row r="438" spans="8:17" ht="15">
      <c r="H438" s="46"/>
      <c r="I438" s="46"/>
      <c r="J438" s="46"/>
      <c r="K438" s="46"/>
      <c r="L438" s="46"/>
      <c r="M438" s="46"/>
      <c r="N438" s="46"/>
      <c r="O438" s="46"/>
      <c r="P438" s="46"/>
      <c r="Q438" s="46"/>
    </row>
    <row r="439" spans="8:17" ht="15">
      <c r="H439" s="46"/>
      <c r="I439" s="46"/>
      <c r="J439" s="46"/>
      <c r="K439" s="46"/>
      <c r="L439" s="46"/>
      <c r="M439" s="46"/>
      <c r="N439" s="46"/>
      <c r="O439" s="46"/>
      <c r="P439" s="46"/>
      <c r="Q439" s="46"/>
    </row>
    <row r="440" spans="8:17" ht="15">
      <c r="H440" s="46"/>
      <c r="I440" s="46"/>
      <c r="J440" s="46"/>
      <c r="K440" s="46"/>
      <c r="L440" s="46"/>
      <c r="M440" s="46"/>
      <c r="N440" s="46"/>
      <c r="O440" s="46"/>
      <c r="P440" s="46"/>
      <c r="Q440" s="46"/>
    </row>
    <row r="441" spans="8:17" ht="15">
      <c r="H441" s="46"/>
      <c r="I441" s="46"/>
      <c r="J441" s="46"/>
      <c r="K441" s="46"/>
      <c r="L441" s="46"/>
      <c r="M441" s="46"/>
      <c r="N441" s="46"/>
      <c r="O441" s="46"/>
      <c r="P441" s="46"/>
      <c r="Q441" s="46"/>
    </row>
    <row r="442" spans="8:17" ht="15">
      <c r="H442" s="46"/>
      <c r="I442" s="46"/>
      <c r="J442" s="46"/>
      <c r="K442" s="46"/>
      <c r="L442" s="46"/>
      <c r="M442" s="46"/>
      <c r="N442" s="46"/>
      <c r="O442" s="46"/>
      <c r="P442" s="46"/>
      <c r="Q442" s="46"/>
    </row>
    <row r="443" spans="8:17" ht="15">
      <c r="H443" s="46"/>
      <c r="I443" s="46"/>
      <c r="J443" s="46"/>
      <c r="K443" s="46"/>
      <c r="L443" s="46"/>
      <c r="M443" s="46"/>
      <c r="N443" s="46"/>
      <c r="O443" s="46"/>
      <c r="P443" s="46"/>
      <c r="Q443" s="46"/>
    </row>
    <row r="444" spans="8:17" ht="15">
      <c r="H444" s="46"/>
      <c r="I444" s="46"/>
      <c r="J444" s="46"/>
      <c r="K444" s="46"/>
      <c r="L444" s="46"/>
      <c r="M444" s="46"/>
      <c r="N444" s="46"/>
      <c r="O444" s="46"/>
      <c r="P444" s="46"/>
      <c r="Q444" s="46"/>
    </row>
    <row r="445" spans="8:17" ht="15">
      <c r="H445" s="46"/>
      <c r="I445" s="46"/>
      <c r="J445" s="46"/>
      <c r="K445" s="46"/>
      <c r="L445" s="46"/>
      <c r="M445" s="46"/>
      <c r="N445" s="46"/>
      <c r="O445" s="46"/>
      <c r="P445" s="46"/>
      <c r="Q445" s="46"/>
    </row>
    <row r="446" spans="8:17" ht="15">
      <c r="H446" s="46"/>
      <c r="I446" s="46"/>
      <c r="J446" s="46"/>
      <c r="K446" s="46"/>
      <c r="L446" s="46"/>
      <c r="M446" s="46"/>
      <c r="N446" s="46"/>
      <c r="O446" s="46"/>
      <c r="P446" s="46"/>
      <c r="Q446" s="46"/>
    </row>
    <row r="447" spans="8:17" ht="15">
      <c r="H447" s="46"/>
      <c r="I447" s="46"/>
      <c r="J447" s="46"/>
      <c r="K447" s="46"/>
      <c r="L447" s="46"/>
      <c r="M447" s="46"/>
      <c r="N447" s="46"/>
      <c r="O447" s="46"/>
      <c r="P447" s="46"/>
      <c r="Q447" s="46"/>
    </row>
    <row r="448" spans="8:17" ht="15">
      <c r="H448" s="46"/>
      <c r="I448" s="46"/>
      <c r="J448" s="46"/>
      <c r="K448" s="46"/>
      <c r="L448" s="46"/>
      <c r="M448" s="46"/>
      <c r="N448" s="46"/>
      <c r="O448" s="46"/>
      <c r="P448" s="46"/>
      <c r="Q448" s="46"/>
    </row>
    <row r="449" spans="8:17" ht="15">
      <c r="H449" s="46"/>
      <c r="I449" s="46"/>
      <c r="J449" s="46"/>
      <c r="K449" s="46"/>
      <c r="L449" s="46"/>
      <c r="M449" s="46"/>
      <c r="N449" s="46"/>
      <c r="O449" s="46"/>
      <c r="P449" s="46"/>
      <c r="Q449" s="46"/>
    </row>
    <row r="450" spans="8:17" ht="15">
      <c r="H450" s="46"/>
      <c r="I450" s="46"/>
      <c r="J450" s="46"/>
      <c r="K450" s="46"/>
      <c r="L450" s="46"/>
      <c r="M450" s="46"/>
      <c r="N450" s="46"/>
      <c r="O450" s="46"/>
      <c r="P450" s="46"/>
      <c r="Q450" s="46"/>
    </row>
    <row r="451" spans="8:17" ht="15">
      <c r="H451" s="46"/>
      <c r="I451" s="46"/>
      <c r="J451" s="46"/>
      <c r="K451" s="46"/>
      <c r="L451" s="46"/>
      <c r="M451" s="46"/>
      <c r="N451" s="46"/>
      <c r="O451" s="46"/>
      <c r="P451" s="46"/>
      <c r="Q451" s="46"/>
    </row>
    <row r="452" spans="8:17" ht="15">
      <c r="H452" s="46"/>
      <c r="I452" s="46"/>
      <c r="J452" s="46"/>
      <c r="K452" s="46"/>
      <c r="L452" s="46"/>
      <c r="M452" s="46"/>
      <c r="N452" s="46"/>
      <c r="O452" s="46"/>
      <c r="P452" s="46"/>
      <c r="Q452" s="46"/>
    </row>
    <row r="453" spans="8:17" ht="15">
      <c r="H453" s="46"/>
      <c r="I453" s="46"/>
      <c r="J453" s="46"/>
      <c r="K453" s="46"/>
      <c r="L453" s="46"/>
      <c r="M453" s="46"/>
      <c r="N453" s="46"/>
      <c r="O453" s="46"/>
      <c r="P453" s="46"/>
      <c r="Q453" s="46"/>
    </row>
    <row r="454" spans="8:17" ht="15">
      <c r="H454" s="46"/>
      <c r="I454" s="46"/>
      <c r="J454" s="46"/>
      <c r="K454" s="46"/>
      <c r="L454" s="46"/>
      <c r="M454" s="46"/>
      <c r="N454" s="46"/>
      <c r="O454" s="46"/>
      <c r="P454" s="46"/>
      <c r="Q454" s="46"/>
    </row>
    <row r="455" spans="8:17" ht="15">
      <c r="H455" s="46"/>
      <c r="I455" s="46"/>
      <c r="J455" s="46"/>
      <c r="K455" s="46"/>
      <c r="L455" s="46"/>
      <c r="M455" s="46"/>
      <c r="N455" s="46"/>
      <c r="O455" s="46"/>
      <c r="P455" s="46"/>
      <c r="Q455" s="46"/>
    </row>
    <row r="456" spans="8:17" ht="15">
      <c r="H456" s="46"/>
      <c r="I456" s="46"/>
      <c r="J456" s="46"/>
      <c r="K456" s="46"/>
      <c r="L456" s="46"/>
      <c r="M456" s="46"/>
      <c r="N456" s="46"/>
      <c r="O456" s="46"/>
      <c r="P456" s="46"/>
      <c r="Q456" s="46"/>
    </row>
    <row r="457" spans="8:17" ht="15">
      <c r="H457" s="46"/>
      <c r="I457" s="46"/>
      <c r="J457" s="46"/>
      <c r="K457" s="46"/>
      <c r="L457" s="46"/>
      <c r="M457" s="46"/>
      <c r="N457" s="46"/>
      <c r="O457" s="46"/>
      <c r="P457" s="46"/>
      <c r="Q457" s="46"/>
    </row>
    <row r="458" spans="8:17" ht="15">
      <c r="H458" s="46"/>
      <c r="I458" s="46"/>
      <c r="J458" s="46"/>
      <c r="K458" s="46"/>
      <c r="L458" s="46"/>
      <c r="M458" s="46"/>
      <c r="N458" s="46"/>
      <c r="O458" s="46"/>
      <c r="P458" s="46"/>
      <c r="Q458" s="46"/>
    </row>
    <row r="459" spans="8:17" ht="15">
      <c r="H459" s="46"/>
      <c r="I459" s="46"/>
      <c r="J459" s="46"/>
      <c r="K459" s="46"/>
      <c r="L459" s="46"/>
      <c r="M459" s="46"/>
      <c r="N459" s="46"/>
      <c r="O459" s="46"/>
      <c r="P459" s="46"/>
      <c r="Q459" s="46"/>
    </row>
    <row r="460" spans="8:17" ht="15">
      <c r="H460" s="46"/>
      <c r="I460" s="46"/>
      <c r="J460" s="46"/>
      <c r="K460" s="46"/>
      <c r="L460" s="46"/>
      <c r="M460" s="46"/>
      <c r="N460" s="46"/>
      <c r="O460" s="46"/>
      <c r="P460" s="46"/>
      <c r="Q460" s="46"/>
    </row>
    <row r="461" spans="8:17" ht="15">
      <c r="H461" s="46"/>
      <c r="I461" s="46"/>
      <c r="J461" s="46"/>
      <c r="K461" s="46"/>
      <c r="L461" s="46"/>
      <c r="M461" s="46"/>
      <c r="N461" s="46"/>
      <c r="O461" s="46"/>
      <c r="P461" s="46"/>
      <c r="Q461" s="46"/>
    </row>
    <row r="462" spans="8:17" ht="15">
      <c r="H462" s="46"/>
      <c r="I462" s="46"/>
      <c r="J462" s="46"/>
      <c r="K462" s="46"/>
      <c r="L462" s="46"/>
      <c r="M462" s="46"/>
      <c r="N462" s="46"/>
      <c r="O462" s="46"/>
      <c r="P462" s="46"/>
      <c r="Q462" s="46"/>
    </row>
    <row r="463" spans="8:17" ht="15">
      <c r="H463" s="46"/>
      <c r="I463" s="46"/>
      <c r="J463" s="46"/>
      <c r="K463" s="46"/>
      <c r="L463" s="46"/>
      <c r="M463" s="46"/>
      <c r="N463" s="46"/>
      <c r="O463" s="46"/>
      <c r="P463" s="46"/>
      <c r="Q463" s="46"/>
    </row>
    <row r="464" spans="8:17" ht="15">
      <c r="H464" s="46"/>
      <c r="I464" s="46"/>
      <c r="J464" s="46"/>
      <c r="K464" s="46"/>
      <c r="L464" s="46"/>
      <c r="M464" s="46"/>
      <c r="N464" s="46"/>
      <c r="O464" s="46"/>
      <c r="P464" s="46"/>
      <c r="Q464" s="46"/>
    </row>
    <row r="465" spans="8:17" ht="15">
      <c r="H465" s="46"/>
      <c r="I465" s="46"/>
      <c r="J465" s="46"/>
      <c r="K465" s="46"/>
      <c r="L465" s="46"/>
      <c r="M465" s="46"/>
      <c r="N465" s="46"/>
      <c r="O465" s="46"/>
      <c r="P465" s="46"/>
      <c r="Q465" s="46"/>
    </row>
    <row r="466" spans="8:17" ht="15">
      <c r="H466" s="46"/>
      <c r="I466" s="46"/>
      <c r="J466" s="46"/>
      <c r="K466" s="46"/>
      <c r="L466" s="46"/>
      <c r="M466" s="46"/>
      <c r="N466" s="46"/>
      <c r="O466" s="46"/>
      <c r="P466" s="46"/>
      <c r="Q466" s="46"/>
    </row>
    <row r="467" spans="8:17" ht="15">
      <c r="H467" s="46"/>
      <c r="I467" s="46"/>
      <c r="J467" s="46"/>
      <c r="K467" s="46"/>
      <c r="L467" s="46"/>
      <c r="M467" s="46"/>
      <c r="N467" s="46"/>
      <c r="O467" s="46"/>
      <c r="P467" s="46"/>
      <c r="Q467" s="46"/>
    </row>
    <row r="468" spans="8:17" ht="15">
      <c r="H468" s="46"/>
      <c r="I468" s="46"/>
      <c r="J468" s="46"/>
      <c r="K468" s="46"/>
      <c r="L468" s="46"/>
      <c r="M468" s="46"/>
      <c r="N468" s="46"/>
      <c r="O468" s="46"/>
      <c r="P468" s="46"/>
      <c r="Q468" s="46"/>
    </row>
    <row r="469" spans="8:17" ht="15">
      <c r="H469" s="46"/>
      <c r="I469" s="46"/>
      <c r="J469" s="46"/>
      <c r="K469" s="46"/>
      <c r="L469" s="46"/>
      <c r="M469" s="46"/>
      <c r="N469" s="46"/>
      <c r="O469" s="46"/>
      <c r="P469" s="46"/>
      <c r="Q469" s="46"/>
    </row>
    <row r="470" spans="8:17" ht="15">
      <c r="H470" s="46"/>
      <c r="I470" s="46"/>
      <c r="J470" s="46"/>
      <c r="K470" s="46"/>
      <c r="L470" s="46"/>
      <c r="M470" s="46"/>
      <c r="N470" s="46"/>
      <c r="O470" s="46"/>
      <c r="P470" s="46"/>
      <c r="Q470" s="46"/>
    </row>
    <row r="471" spans="8:17" ht="15">
      <c r="H471" s="46"/>
      <c r="I471" s="46"/>
      <c r="J471" s="46"/>
      <c r="K471" s="46"/>
      <c r="L471" s="46"/>
      <c r="M471" s="46"/>
      <c r="N471" s="46"/>
      <c r="O471" s="46"/>
      <c r="P471" s="46"/>
      <c r="Q471" s="46"/>
    </row>
    <row r="472" spans="8:17" ht="15">
      <c r="H472" s="46"/>
      <c r="I472" s="46"/>
      <c r="J472" s="46"/>
      <c r="K472" s="46"/>
      <c r="L472" s="46"/>
      <c r="M472" s="46"/>
      <c r="N472" s="46"/>
      <c r="O472" s="46"/>
      <c r="P472" s="46"/>
      <c r="Q472" s="46"/>
    </row>
    <row r="473" spans="8:17" ht="15">
      <c r="H473" s="46"/>
      <c r="I473" s="46"/>
      <c r="J473" s="46"/>
      <c r="K473" s="46"/>
      <c r="L473" s="46"/>
      <c r="M473" s="46"/>
      <c r="N473" s="46"/>
      <c r="O473" s="46"/>
      <c r="P473" s="46"/>
      <c r="Q473" s="46"/>
    </row>
    <row r="474" spans="8:17" ht="15">
      <c r="H474" s="46"/>
      <c r="I474" s="46"/>
      <c r="J474" s="46"/>
      <c r="K474" s="46"/>
      <c r="L474" s="46"/>
      <c r="M474" s="46"/>
      <c r="N474" s="46"/>
      <c r="O474" s="46"/>
      <c r="P474" s="46"/>
      <c r="Q474" s="46"/>
    </row>
    <row r="475" spans="8:17" ht="15">
      <c r="H475" s="46"/>
      <c r="I475" s="46"/>
      <c r="J475" s="46"/>
      <c r="K475" s="46"/>
      <c r="L475" s="46"/>
      <c r="M475" s="46"/>
      <c r="N475" s="46"/>
      <c r="O475" s="46"/>
      <c r="P475" s="46"/>
      <c r="Q475" s="46"/>
    </row>
    <row r="476" spans="8:17" ht="15">
      <c r="H476" s="46"/>
      <c r="I476" s="46"/>
      <c r="J476" s="46"/>
      <c r="K476" s="46"/>
      <c r="L476" s="46"/>
      <c r="M476" s="46"/>
      <c r="N476" s="46"/>
      <c r="O476" s="46"/>
      <c r="P476" s="46"/>
      <c r="Q476" s="46"/>
    </row>
    <row r="477" spans="8:17" ht="15">
      <c r="H477" s="46"/>
      <c r="I477" s="46"/>
      <c r="J477" s="46"/>
      <c r="K477" s="46"/>
      <c r="L477" s="46"/>
      <c r="M477" s="46"/>
      <c r="N477" s="46"/>
      <c r="O477" s="46"/>
      <c r="P477" s="46"/>
      <c r="Q477" s="46"/>
    </row>
    <row r="478" spans="8:17" ht="15">
      <c r="H478" s="46"/>
      <c r="I478" s="46"/>
      <c r="J478" s="46"/>
      <c r="K478" s="46"/>
      <c r="L478" s="46"/>
      <c r="M478" s="46"/>
      <c r="N478" s="46"/>
      <c r="O478" s="46"/>
      <c r="P478" s="46"/>
      <c r="Q478" s="46"/>
    </row>
    <row r="479" spans="8:17" ht="15">
      <c r="H479" s="46"/>
      <c r="I479" s="46"/>
      <c r="J479" s="46"/>
      <c r="K479" s="46"/>
      <c r="L479" s="46"/>
      <c r="M479" s="46"/>
      <c r="N479" s="46"/>
      <c r="O479" s="46"/>
      <c r="P479" s="46"/>
      <c r="Q479" s="46"/>
    </row>
    <row r="480" spans="8:17" ht="15">
      <c r="H480" s="46"/>
      <c r="I480" s="46"/>
      <c r="J480" s="46"/>
      <c r="K480" s="46"/>
      <c r="L480" s="46"/>
      <c r="M480" s="46"/>
      <c r="N480" s="46"/>
      <c r="O480" s="46"/>
      <c r="P480" s="46"/>
      <c r="Q480" s="46"/>
    </row>
    <row r="481" spans="8:17" ht="15">
      <c r="H481" s="46"/>
      <c r="I481" s="46"/>
      <c r="J481" s="46"/>
      <c r="K481" s="46"/>
      <c r="L481" s="46"/>
      <c r="M481" s="46"/>
      <c r="N481" s="46"/>
      <c r="O481" s="46"/>
      <c r="P481" s="46"/>
      <c r="Q481" s="46"/>
    </row>
    <row r="482" spans="8:17" ht="15">
      <c r="H482" s="46"/>
      <c r="I482" s="46"/>
      <c r="J482" s="46"/>
      <c r="K482" s="46"/>
      <c r="L482" s="46"/>
      <c r="M482" s="46"/>
      <c r="N482" s="46"/>
      <c r="O482" s="46"/>
      <c r="P482" s="46"/>
      <c r="Q482" s="46"/>
    </row>
    <row r="483" spans="8:17" ht="15">
      <c r="H483" s="46"/>
      <c r="I483" s="46"/>
      <c r="J483" s="46"/>
      <c r="K483" s="46"/>
      <c r="L483" s="46"/>
      <c r="M483" s="46"/>
      <c r="N483" s="46"/>
      <c r="O483" s="46"/>
      <c r="P483" s="46"/>
      <c r="Q483" s="46"/>
    </row>
    <row r="484" spans="8:17" ht="15">
      <c r="H484" s="46"/>
      <c r="I484" s="46"/>
      <c r="J484" s="46"/>
      <c r="K484" s="46"/>
      <c r="L484" s="46"/>
      <c r="M484" s="46"/>
      <c r="N484" s="46"/>
      <c r="O484" s="46"/>
      <c r="P484" s="46"/>
      <c r="Q484" s="46"/>
    </row>
    <row r="485" spans="8:17" ht="15">
      <c r="H485" s="46"/>
      <c r="I485" s="46"/>
      <c r="J485" s="46"/>
      <c r="K485" s="46"/>
      <c r="L485" s="46"/>
      <c r="M485" s="46"/>
      <c r="N485" s="46"/>
      <c r="O485" s="46"/>
      <c r="P485" s="46"/>
      <c r="Q485" s="46"/>
    </row>
    <row r="486" spans="8:17" ht="15">
      <c r="H486" s="46"/>
      <c r="I486" s="46"/>
      <c r="J486" s="46"/>
      <c r="K486" s="46"/>
      <c r="L486" s="46"/>
      <c r="M486" s="46"/>
      <c r="N486" s="46"/>
      <c r="O486" s="46"/>
      <c r="P486" s="46"/>
      <c r="Q486" s="46"/>
    </row>
    <row r="487" spans="8:17" ht="15">
      <c r="H487" s="46"/>
      <c r="I487" s="46"/>
      <c r="J487" s="46"/>
      <c r="K487" s="46"/>
      <c r="L487" s="46"/>
      <c r="M487" s="46"/>
      <c r="N487" s="46"/>
      <c r="O487" s="46"/>
      <c r="P487" s="46"/>
      <c r="Q487" s="46"/>
    </row>
    <row r="488" spans="8:17" ht="15">
      <c r="H488" s="46"/>
      <c r="I488" s="46"/>
      <c r="J488" s="46"/>
      <c r="K488" s="46"/>
      <c r="L488" s="46"/>
      <c r="M488" s="46"/>
      <c r="N488" s="46"/>
      <c r="O488" s="46"/>
      <c r="P488" s="46"/>
      <c r="Q488" s="46"/>
    </row>
    <row r="489" spans="8:17" ht="15">
      <c r="H489" s="46"/>
      <c r="I489" s="46"/>
      <c r="J489" s="46"/>
      <c r="K489" s="46"/>
      <c r="L489" s="46"/>
      <c r="M489" s="46"/>
      <c r="N489" s="46"/>
      <c r="O489" s="46"/>
      <c r="P489" s="46"/>
      <c r="Q489" s="46"/>
    </row>
    <row r="490" spans="8:17" ht="15">
      <c r="H490" s="46"/>
      <c r="I490" s="46"/>
      <c r="J490" s="46"/>
      <c r="K490" s="46"/>
      <c r="L490" s="46"/>
      <c r="M490" s="46"/>
      <c r="N490" s="46"/>
      <c r="O490" s="46"/>
      <c r="P490" s="46"/>
      <c r="Q490" s="46"/>
    </row>
    <row r="491" spans="8:17" ht="15">
      <c r="H491" s="46"/>
      <c r="I491" s="46"/>
      <c r="J491" s="46"/>
      <c r="K491" s="46"/>
      <c r="L491" s="46"/>
      <c r="M491" s="46"/>
      <c r="N491" s="46"/>
      <c r="O491" s="46"/>
      <c r="P491" s="46"/>
      <c r="Q491" s="46"/>
    </row>
    <row r="492" spans="8:17" ht="15">
      <c r="H492" s="46"/>
      <c r="I492" s="46"/>
      <c r="J492" s="46"/>
      <c r="K492" s="46"/>
      <c r="L492" s="46"/>
      <c r="M492" s="46"/>
      <c r="N492" s="46"/>
      <c r="O492" s="46"/>
      <c r="P492" s="46"/>
      <c r="Q492" s="46"/>
    </row>
    <row r="493" spans="8:17" ht="15">
      <c r="H493" s="46"/>
      <c r="I493" s="46"/>
      <c r="J493" s="46"/>
      <c r="K493" s="46"/>
      <c r="L493" s="46"/>
      <c r="M493" s="46"/>
      <c r="N493" s="46"/>
      <c r="O493" s="46"/>
      <c r="P493" s="46"/>
      <c r="Q493" s="46"/>
    </row>
    <row r="494" spans="8:17" ht="15">
      <c r="H494" s="46"/>
      <c r="I494" s="46"/>
      <c r="J494" s="46"/>
      <c r="K494" s="46"/>
      <c r="L494" s="46"/>
      <c r="M494" s="46"/>
      <c r="N494" s="46"/>
      <c r="O494" s="46"/>
      <c r="P494" s="46"/>
      <c r="Q494" s="46"/>
    </row>
    <row r="495" spans="8:17" ht="15">
      <c r="H495" s="46"/>
      <c r="I495" s="46"/>
      <c r="J495" s="46"/>
      <c r="K495" s="46"/>
      <c r="L495" s="46"/>
      <c r="M495" s="46"/>
      <c r="N495" s="46"/>
      <c r="O495" s="46"/>
      <c r="P495" s="46"/>
      <c r="Q495" s="46"/>
    </row>
    <row r="496" spans="8:17" ht="15">
      <c r="H496" s="46"/>
      <c r="I496" s="46"/>
      <c r="J496" s="46"/>
      <c r="K496" s="46"/>
      <c r="L496" s="46"/>
      <c r="M496" s="46"/>
      <c r="N496" s="46"/>
      <c r="O496" s="46"/>
      <c r="P496" s="46"/>
      <c r="Q496" s="46"/>
    </row>
    <row r="497" spans="8:17" ht="15">
      <c r="H497" s="46"/>
      <c r="I497" s="46"/>
      <c r="J497" s="46"/>
      <c r="K497" s="46"/>
      <c r="L497" s="46"/>
      <c r="M497" s="46"/>
      <c r="N497" s="46"/>
      <c r="O497" s="46"/>
      <c r="P497" s="46"/>
      <c r="Q497" s="46"/>
    </row>
    <row r="498" spans="8:17" ht="15">
      <c r="H498" s="46"/>
      <c r="I498" s="46"/>
      <c r="J498" s="46"/>
      <c r="K498" s="46"/>
      <c r="L498" s="46"/>
      <c r="M498" s="46"/>
      <c r="N498" s="46"/>
      <c r="O498" s="46"/>
      <c r="P498" s="46"/>
      <c r="Q498" s="46"/>
    </row>
    <row r="499" spans="8:17" ht="15">
      <c r="H499" s="46"/>
      <c r="I499" s="46"/>
      <c r="J499" s="46"/>
      <c r="K499" s="46"/>
      <c r="L499" s="46"/>
      <c r="M499" s="46"/>
      <c r="N499" s="46"/>
      <c r="O499" s="46"/>
      <c r="P499" s="46"/>
      <c r="Q499" s="46"/>
    </row>
    <row r="500" spans="8:17" ht="15">
      <c r="H500" s="46"/>
      <c r="I500" s="46"/>
      <c r="J500" s="46"/>
      <c r="K500" s="46"/>
      <c r="L500" s="46"/>
      <c r="M500" s="46"/>
      <c r="N500" s="46"/>
      <c r="O500" s="46"/>
      <c r="P500" s="46"/>
      <c r="Q500" s="46"/>
    </row>
    <row r="501" spans="8:17" ht="15">
      <c r="H501" s="46"/>
      <c r="I501" s="46"/>
      <c r="J501" s="46"/>
      <c r="K501" s="46"/>
      <c r="L501" s="46"/>
      <c r="M501" s="46"/>
      <c r="N501" s="46"/>
      <c r="O501" s="46"/>
      <c r="P501" s="46"/>
      <c r="Q501" s="46"/>
    </row>
    <row r="502" spans="8:17" ht="15">
      <c r="H502" s="46"/>
      <c r="I502" s="46"/>
      <c r="J502" s="46"/>
      <c r="K502" s="46"/>
      <c r="L502" s="46"/>
      <c r="M502" s="46"/>
      <c r="N502" s="46"/>
      <c r="O502" s="46"/>
      <c r="P502" s="46"/>
      <c r="Q502" s="46"/>
    </row>
    <row r="503" spans="8:17" ht="15">
      <c r="H503" s="46"/>
      <c r="I503" s="46"/>
      <c r="J503" s="46"/>
      <c r="K503" s="46"/>
      <c r="L503" s="46"/>
      <c r="M503" s="46"/>
      <c r="N503" s="46"/>
      <c r="O503" s="46"/>
      <c r="P503" s="46"/>
      <c r="Q503" s="46"/>
    </row>
    <row r="504" spans="8:17" ht="15">
      <c r="H504" s="46"/>
      <c r="I504" s="46"/>
      <c r="J504" s="46"/>
      <c r="K504" s="46"/>
      <c r="L504" s="46"/>
      <c r="M504" s="46"/>
      <c r="N504" s="46"/>
      <c r="O504" s="46"/>
      <c r="P504" s="46"/>
      <c r="Q504" s="46"/>
    </row>
    <row r="505" spans="8:17" ht="15">
      <c r="H505" s="46"/>
      <c r="I505" s="46"/>
      <c r="J505" s="46"/>
      <c r="K505" s="46"/>
      <c r="L505" s="46"/>
      <c r="M505" s="46"/>
      <c r="N505" s="46"/>
      <c r="O505" s="46"/>
      <c r="P505" s="46"/>
      <c r="Q505" s="46"/>
    </row>
    <row r="506" spans="8:17" ht="15">
      <c r="H506" s="46"/>
      <c r="I506" s="46"/>
      <c r="J506" s="46"/>
      <c r="K506" s="46"/>
      <c r="L506" s="46"/>
      <c r="M506" s="46"/>
      <c r="N506" s="46"/>
      <c r="O506" s="46"/>
      <c r="P506" s="46"/>
      <c r="Q506" s="46"/>
    </row>
    <row r="507" spans="8:17" ht="15">
      <c r="H507" s="46"/>
      <c r="I507" s="46"/>
      <c r="J507" s="46"/>
      <c r="K507" s="46"/>
      <c r="L507" s="46"/>
      <c r="M507" s="46"/>
      <c r="N507" s="46"/>
      <c r="O507" s="46"/>
      <c r="P507" s="46"/>
      <c r="Q507" s="46"/>
    </row>
    <row r="508" spans="8:17" ht="15">
      <c r="H508" s="46"/>
      <c r="I508" s="46"/>
      <c r="J508" s="46"/>
      <c r="K508" s="46"/>
      <c r="L508" s="46"/>
      <c r="M508" s="46"/>
      <c r="N508" s="46"/>
      <c r="O508" s="46"/>
      <c r="P508" s="46"/>
      <c r="Q508" s="46"/>
    </row>
    <row r="509" spans="8:17" ht="15">
      <c r="H509" s="46"/>
      <c r="I509" s="46"/>
      <c r="J509" s="46"/>
      <c r="K509" s="46"/>
      <c r="L509" s="46"/>
      <c r="M509" s="46"/>
      <c r="N509" s="46"/>
      <c r="O509" s="46"/>
      <c r="P509" s="46"/>
      <c r="Q509" s="46"/>
    </row>
    <row r="510" spans="8:17" ht="15">
      <c r="H510" s="46"/>
      <c r="I510" s="46"/>
      <c r="J510" s="46"/>
      <c r="K510" s="46"/>
      <c r="L510" s="46"/>
      <c r="M510" s="46"/>
      <c r="N510" s="46"/>
      <c r="O510" s="46"/>
      <c r="P510" s="46"/>
      <c r="Q510" s="46"/>
    </row>
    <row r="511" spans="8:17" ht="15">
      <c r="H511" s="46"/>
      <c r="I511" s="46"/>
      <c r="J511" s="46"/>
      <c r="K511" s="46"/>
      <c r="L511" s="46"/>
      <c r="M511" s="46"/>
      <c r="N511" s="46"/>
      <c r="O511" s="46"/>
      <c r="P511" s="46"/>
      <c r="Q511" s="46"/>
    </row>
    <row r="512" spans="8:17" ht="15">
      <c r="H512" s="46"/>
      <c r="I512" s="46"/>
      <c r="J512" s="46"/>
      <c r="K512" s="46"/>
      <c r="L512" s="46"/>
      <c r="M512" s="46"/>
      <c r="N512" s="46"/>
      <c r="O512" s="46"/>
      <c r="P512" s="46"/>
      <c r="Q512" s="46"/>
    </row>
    <row r="513" spans="8:17" ht="15">
      <c r="H513" s="46"/>
      <c r="I513" s="46"/>
      <c r="J513" s="46"/>
      <c r="K513" s="46"/>
      <c r="L513" s="46"/>
      <c r="M513" s="46"/>
      <c r="N513" s="46"/>
      <c r="O513" s="46"/>
      <c r="P513" s="46"/>
      <c r="Q513" s="46"/>
    </row>
    <row r="514" spans="8:17" ht="15">
      <c r="H514" s="46"/>
      <c r="I514" s="46"/>
      <c r="J514" s="46"/>
      <c r="K514" s="46"/>
      <c r="L514" s="46"/>
      <c r="M514" s="46"/>
      <c r="N514" s="46"/>
      <c r="O514" s="46"/>
      <c r="P514" s="46"/>
      <c r="Q514" s="46"/>
    </row>
    <row r="515" spans="8:17" ht="15">
      <c r="H515" s="46"/>
      <c r="I515" s="46"/>
      <c r="J515" s="46"/>
      <c r="K515" s="46"/>
      <c r="L515" s="46"/>
      <c r="M515" s="46"/>
      <c r="N515" s="46"/>
      <c r="O515" s="46"/>
      <c r="P515" s="46"/>
      <c r="Q515" s="46"/>
    </row>
    <row r="516" spans="8:17" ht="15">
      <c r="H516" s="46"/>
      <c r="I516" s="46"/>
      <c r="J516" s="46"/>
      <c r="K516" s="46"/>
      <c r="L516" s="46"/>
      <c r="M516" s="46"/>
      <c r="N516" s="46"/>
      <c r="O516" s="46"/>
      <c r="P516" s="46"/>
      <c r="Q516" s="46"/>
    </row>
    <row r="517" spans="8:17" ht="15">
      <c r="H517" s="46"/>
      <c r="I517" s="46"/>
      <c r="J517" s="46"/>
      <c r="K517" s="46"/>
      <c r="L517" s="46"/>
      <c r="M517" s="46"/>
      <c r="N517" s="46"/>
      <c r="O517" s="46"/>
      <c r="P517" s="46"/>
      <c r="Q517" s="46"/>
    </row>
    <row r="518" spans="8:17" ht="15">
      <c r="H518" s="46"/>
      <c r="I518" s="46"/>
      <c r="J518" s="46"/>
      <c r="K518" s="46"/>
      <c r="L518" s="46"/>
      <c r="M518" s="46"/>
      <c r="N518" s="46"/>
      <c r="O518" s="46"/>
      <c r="P518" s="46"/>
      <c r="Q518" s="46"/>
    </row>
    <row r="519" spans="8:17" ht="15">
      <c r="H519" s="46"/>
      <c r="I519" s="46"/>
      <c r="J519" s="46"/>
      <c r="K519" s="46"/>
      <c r="L519" s="46"/>
      <c r="M519" s="46"/>
      <c r="N519" s="46"/>
      <c r="O519" s="46"/>
      <c r="P519" s="46"/>
      <c r="Q519" s="46"/>
    </row>
    <row r="520" spans="8:17" ht="15">
      <c r="H520" s="46"/>
      <c r="I520" s="46"/>
      <c r="J520" s="46"/>
      <c r="K520" s="46"/>
      <c r="L520" s="46"/>
      <c r="M520" s="46"/>
      <c r="N520" s="46"/>
      <c r="O520" s="46"/>
      <c r="P520" s="46"/>
      <c r="Q520" s="46"/>
    </row>
    <row r="521" spans="8:17" ht="15">
      <c r="H521" s="46"/>
      <c r="I521" s="46"/>
      <c r="J521" s="46"/>
      <c r="K521" s="46"/>
      <c r="L521" s="46"/>
      <c r="M521" s="46"/>
      <c r="N521" s="46"/>
      <c r="O521" s="46"/>
      <c r="P521" s="46"/>
      <c r="Q521" s="46"/>
    </row>
    <row r="522" spans="8:17" ht="15">
      <c r="H522" s="46"/>
      <c r="I522" s="46"/>
      <c r="J522" s="46"/>
      <c r="K522" s="46"/>
      <c r="L522" s="46"/>
      <c r="M522" s="46"/>
      <c r="N522" s="46"/>
      <c r="O522" s="46"/>
      <c r="P522" s="46"/>
      <c r="Q522" s="46"/>
    </row>
    <row r="523" spans="8:17" ht="15">
      <c r="H523" s="46"/>
      <c r="I523" s="46"/>
      <c r="J523" s="46"/>
      <c r="K523" s="46"/>
      <c r="L523" s="46"/>
      <c r="M523" s="46"/>
      <c r="N523" s="46"/>
      <c r="O523" s="46"/>
      <c r="P523" s="46"/>
      <c r="Q523" s="46"/>
    </row>
    <row r="524" spans="8:17" ht="15">
      <c r="H524" s="46"/>
      <c r="I524" s="46"/>
      <c r="J524" s="46"/>
      <c r="K524" s="46"/>
      <c r="L524" s="46"/>
      <c r="M524" s="46"/>
      <c r="N524" s="46"/>
      <c r="O524" s="46"/>
      <c r="P524" s="46"/>
      <c r="Q524" s="46"/>
    </row>
    <row r="525" spans="8:17" ht="15">
      <c r="H525" s="46"/>
      <c r="I525" s="46"/>
      <c r="J525" s="46"/>
      <c r="K525" s="46"/>
      <c r="L525" s="46"/>
      <c r="M525" s="46"/>
      <c r="N525" s="46"/>
      <c r="O525" s="46"/>
      <c r="P525" s="46"/>
      <c r="Q525" s="46"/>
    </row>
    <row r="526" spans="8:17" ht="15">
      <c r="H526" s="46"/>
      <c r="I526" s="46"/>
      <c r="J526" s="46"/>
      <c r="K526" s="46"/>
      <c r="L526" s="46"/>
      <c r="M526" s="46"/>
      <c r="N526" s="46"/>
      <c r="O526" s="46"/>
      <c r="P526" s="46"/>
      <c r="Q526" s="46"/>
    </row>
    <row r="527" spans="8:17" ht="15">
      <c r="H527" s="46"/>
      <c r="I527" s="46"/>
      <c r="J527" s="46"/>
      <c r="K527" s="46"/>
      <c r="L527" s="46"/>
      <c r="M527" s="46"/>
      <c r="N527" s="46"/>
      <c r="O527" s="46"/>
      <c r="P527" s="46"/>
      <c r="Q527" s="46"/>
    </row>
    <row r="528" spans="8:17" ht="15">
      <c r="H528" s="46"/>
      <c r="I528" s="46"/>
      <c r="J528" s="46"/>
      <c r="K528" s="46"/>
      <c r="L528" s="46"/>
      <c r="M528" s="46"/>
      <c r="N528" s="46"/>
      <c r="O528" s="46"/>
      <c r="P528" s="46"/>
      <c r="Q528" s="46"/>
    </row>
    <row r="529" spans="8:17" ht="15">
      <c r="H529" s="46"/>
      <c r="I529" s="46"/>
      <c r="J529" s="46"/>
      <c r="K529" s="46"/>
      <c r="L529" s="46"/>
      <c r="M529" s="46"/>
      <c r="N529" s="46"/>
      <c r="O529" s="46"/>
      <c r="P529" s="46"/>
      <c r="Q529" s="46"/>
    </row>
    <row r="530" spans="8:17" ht="15">
      <c r="H530" s="46"/>
      <c r="I530" s="46"/>
      <c r="J530" s="46"/>
      <c r="K530" s="46"/>
      <c r="L530" s="46"/>
      <c r="M530" s="46"/>
      <c r="N530" s="46"/>
      <c r="O530" s="46"/>
      <c r="P530" s="46"/>
      <c r="Q530" s="46"/>
    </row>
    <row r="531" spans="8:17" ht="15">
      <c r="H531" s="46"/>
      <c r="I531" s="46"/>
      <c r="J531" s="46"/>
      <c r="K531" s="46"/>
      <c r="L531" s="46"/>
      <c r="M531" s="46"/>
      <c r="N531" s="46"/>
      <c r="O531" s="46"/>
      <c r="P531" s="46"/>
      <c r="Q531" s="46"/>
    </row>
    <row r="532" spans="8:17" ht="15">
      <c r="H532" s="46"/>
      <c r="I532" s="46"/>
      <c r="J532" s="46"/>
      <c r="K532" s="46"/>
      <c r="L532" s="46"/>
      <c r="M532" s="46"/>
      <c r="N532" s="46"/>
      <c r="O532" s="46"/>
      <c r="P532" s="46"/>
      <c r="Q532" s="46"/>
    </row>
    <row r="533" spans="8:17" ht="15">
      <c r="H533" s="46"/>
      <c r="I533" s="46"/>
      <c r="J533" s="46"/>
      <c r="K533" s="46"/>
      <c r="L533" s="46"/>
      <c r="M533" s="46"/>
      <c r="N533" s="46"/>
      <c r="O533" s="46"/>
      <c r="P533" s="46"/>
      <c r="Q533" s="46"/>
    </row>
    <row r="534" spans="8:17" ht="15">
      <c r="H534" s="46"/>
      <c r="I534" s="46"/>
      <c r="J534" s="46"/>
      <c r="K534" s="46"/>
      <c r="L534" s="46"/>
      <c r="M534" s="46"/>
      <c r="N534" s="46"/>
      <c r="O534" s="46"/>
      <c r="P534" s="46"/>
      <c r="Q534" s="46"/>
    </row>
    <row r="535" spans="8:17" ht="15">
      <c r="H535" s="46"/>
      <c r="I535" s="46"/>
      <c r="J535" s="46"/>
      <c r="K535" s="46"/>
      <c r="L535" s="46"/>
      <c r="M535" s="46"/>
      <c r="N535" s="46"/>
      <c r="O535" s="46"/>
      <c r="P535" s="46"/>
      <c r="Q535" s="46"/>
    </row>
    <row r="536" spans="8:17" ht="15">
      <c r="H536" s="46"/>
      <c r="I536" s="46"/>
      <c r="J536" s="46"/>
      <c r="K536" s="46"/>
      <c r="L536" s="46"/>
      <c r="M536" s="46"/>
      <c r="N536" s="46"/>
      <c r="O536" s="46"/>
      <c r="P536" s="46"/>
      <c r="Q536" s="46"/>
    </row>
    <row r="537" spans="8:17" ht="15">
      <c r="H537" s="46"/>
      <c r="I537" s="46"/>
      <c r="J537" s="46"/>
      <c r="K537" s="46"/>
      <c r="L537" s="46"/>
      <c r="M537" s="46"/>
      <c r="N537" s="46"/>
      <c r="O537" s="46"/>
      <c r="P537" s="46"/>
      <c r="Q537" s="46"/>
    </row>
    <row r="538" spans="8:17" ht="15">
      <c r="H538" s="46"/>
      <c r="I538" s="46"/>
      <c r="J538" s="46"/>
      <c r="K538" s="46"/>
      <c r="L538" s="46"/>
      <c r="M538" s="46"/>
      <c r="N538" s="46"/>
      <c r="O538" s="46"/>
      <c r="P538" s="46"/>
      <c r="Q538" s="46"/>
    </row>
    <row r="539" spans="8:17" ht="15">
      <c r="H539" s="46"/>
      <c r="I539" s="46"/>
      <c r="J539" s="46"/>
      <c r="K539" s="46"/>
      <c r="L539" s="46"/>
      <c r="M539" s="46"/>
      <c r="N539" s="46"/>
      <c r="O539" s="46"/>
      <c r="P539" s="46"/>
      <c r="Q539" s="46"/>
    </row>
    <row r="540" spans="8:17" ht="15">
      <c r="H540" s="46"/>
      <c r="I540" s="46"/>
      <c r="J540" s="46"/>
      <c r="K540" s="46"/>
      <c r="L540" s="46"/>
      <c r="M540" s="46"/>
      <c r="N540" s="46"/>
      <c r="O540" s="46"/>
      <c r="P540" s="46"/>
      <c r="Q540" s="46"/>
    </row>
    <row r="541" spans="8:17" ht="15">
      <c r="H541" s="46"/>
      <c r="I541" s="46"/>
      <c r="J541" s="46"/>
      <c r="K541" s="46"/>
      <c r="L541" s="46"/>
      <c r="M541" s="46"/>
      <c r="N541" s="46"/>
      <c r="O541" s="46"/>
      <c r="P541" s="46"/>
      <c r="Q541" s="46"/>
    </row>
    <row r="542" spans="8:17" ht="15">
      <c r="H542" s="46"/>
      <c r="I542" s="46"/>
      <c r="J542" s="46"/>
      <c r="K542" s="46"/>
      <c r="L542" s="46"/>
      <c r="M542" s="46"/>
      <c r="N542" s="46"/>
      <c r="O542" s="46"/>
      <c r="P542" s="46"/>
      <c r="Q542" s="46"/>
    </row>
    <row r="543" spans="8:17" ht="15">
      <c r="H543" s="46"/>
      <c r="I543" s="46"/>
      <c r="J543" s="46"/>
      <c r="K543" s="46"/>
      <c r="L543" s="46"/>
      <c r="M543" s="46"/>
      <c r="N543" s="46"/>
      <c r="O543" s="46"/>
      <c r="P543" s="46"/>
      <c r="Q543" s="46"/>
    </row>
    <row r="544" spans="8:17" ht="15">
      <c r="H544" s="46"/>
      <c r="I544" s="46"/>
      <c r="J544" s="46"/>
      <c r="K544" s="46"/>
      <c r="L544" s="46"/>
      <c r="M544" s="46"/>
      <c r="N544" s="46"/>
      <c r="O544" s="46"/>
      <c r="P544" s="46"/>
      <c r="Q544" s="46"/>
    </row>
    <row r="545" spans="8:17" ht="15">
      <c r="H545" s="46"/>
      <c r="I545" s="46"/>
      <c r="J545" s="46"/>
      <c r="K545" s="46"/>
      <c r="L545" s="46"/>
      <c r="M545" s="46"/>
      <c r="N545" s="46"/>
      <c r="O545" s="46"/>
      <c r="P545" s="46"/>
      <c r="Q545" s="46"/>
    </row>
    <row r="546" spans="8:17" ht="15">
      <c r="H546" s="46"/>
      <c r="I546" s="46"/>
      <c r="J546" s="46"/>
      <c r="K546" s="46"/>
      <c r="L546" s="46"/>
      <c r="M546" s="46"/>
      <c r="N546" s="46"/>
      <c r="O546" s="46"/>
      <c r="P546" s="46"/>
      <c r="Q546" s="46"/>
    </row>
    <row r="547" spans="8:17" ht="15">
      <c r="H547" s="46"/>
      <c r="I547" s="46"/>
      <c r="J547" s="46"/>
      <c r="K547" s="46"/>
      <c r="L547" s="46"/>
      <c r="M547" s="46"/>
      <c r="N547" s="46"/>
      <c r="O547" s="46"/>
      <c r="P547" s="46"/>
      <c r="Q547" s="46"/>
    </row>
    <row r="548" spans="8:17" ht="15">
      <c r="H548" s="46"/>
      <c r="I548" s="46"/>
      <c r="J548" s="46"/>
      <c r="K548" s="46"/>
      <c r="L548" s="46"/>
      <c r="M548" s="46"/>
      <c r="N548" s="46"/>
      <c r="O548" s="46"/>
      <c r="P548" s="46"/>
      <c r="Q548" s="46"/>
    </row>
    <row r="549" spans="8:17" ht="15">
      <c r="H549" s="46"/>
      <c r="I549" s="46"/>
      <c r="J549" s="46"/>
      <c r="K549" s="46"/>
      <c r="L549" s="46"/>
      <c r="M549" s="46"/>
      <c r="N549" s="46"/>
      <c r="O549" s="46"/>
      <c r="P549" s="46"/>
      <c r="Q549" s="46"/>
    </row>
    <row r="550" spans="8:17" ht="15">
      <c r="H550" s="46"/>
      <c r="I550" s="46"/>
      <c r="J550" s="46"/>
      <c r="K550" s="46"/>
      <c r="L550" s="46"/>
      <c r="M550" s="46"/>
      <c r="N550" s="46"/>
      <c r="O550" s="46"/>
      <c r="P550" s="46"/>
      <c r="Q550" s="46"/>
    </row>
    <row r="551" spans="8:17" ht="15">
      <c r="H551" s="46"/>
      <c r="I551" s="46"/>
      <c r="J551" s="46"/>
      <c r="K551" s="46"/>
      <c r="L551" s="46"/>
      <c r="M551" s="46"/>
      <c r="N551" s="46"/>
      <c r="O551" s="46"/>
      <c r="P551" s="46"/>
      <c r="Q551" s="46"/>
    </row>
    <row r="552" spans="8:17" ht="15">
      <c r="H552" s="46"/>
      <c r="I552" s="46"/>
      <c r="J552" s="46"/>
      <c r="K552" s="46"/>
      <c r="L552" s="46"/>
      <c r="M552" s="46"/>
      <c r="N552" s="46"/>
      <c r="O552" s="46"/>
      <c r="P552" s="46"/>
      <c r="Q552" s="46"/>
    </row>
    <row r="553" spans="8:17" ht="15">
      <c r="H553" s="46"/>
      <c r="I553" s="46"/>
      <c r="J553" s="46"/>
      <c r="K553" s="46"/>
      <c r="L553" s="46"/>
      <c r="M553" s="46"/>
      <c r="N553" s="46"/>
      <c r="O553" s="46"/>
      <c r="P553" s="46"/>
      <c r="Q553" s="46"/>
    </row>
    <row r="554" spans="8:17" ht="15">
      <c r="H554" s="46"/>
      <c r="I554" s="46"/>
      <c r="J554" s="46"/>
      <c r="K554" s="46"/>
      <c r="L554" s="46"/>
      <c r="M554" s="46"/>
      <c r="N554" s="46"/>
      <c r="O554" s="46"/>
      <c r="P554" s="46"/>
      <c r="Q554" s="46"/>
    </row>
    <row r="555" spans="8:17" ht="15">
      <c r="H555" s="46"/>
      <c r="I555" s="46"/>
      <c r="J555" s="46"/>
      <c r="K555" s="46"/>
      <c r="L555" s="46"/>
      <c r="M555" s="46"/>
      <c r="N555" s="46"/>
      <c r="O555" s="46"/>
      <c r="P555" s="46"/>
      <c r="Q555" s="46"/>
    </row>
    <row r="556" spans="8:17" ht="15">
      <c r="H556" s="46"/>
      <c r="I556" s="46"/>
      <c r="J556" s="46"/>
      <c r="K556" s="46"/>
      <c r="L556" s="46"/>
      <c r="M556" s="46"/>
      <c r="N556" s="46"/>
      <c r="O556" s="46"/>
      <c r="P556" s="46"/>
      <c r="Q556" s="46"/>
    </row>
    <row r="557" spans="8:17" ht="15">
      <c r="H557" s="46"/>
      <c r="I557" s="46"/>
      <c r="J557" s="46"/>
      <c r="K557" s="46"/>
      <c r="L557" s="46"/>
      <c r="M557" s="46"/>
      <c r="N557" s="46"/>
      <c r="O557" s="46"/>
      <c r="P557" s="46"/>
      <c r="Q557" s="46"/>
    </row>
    <row r="558" spans="8:17" ht="15">
      <c r="H558" s="46"/>
      <c r="I558" s="46"/>
      <c r="J558" s="46"/>
      <c r="K558" s="46"/>
      <c r="L558" s="46"/>
      <c r="M558" s="46"/>
      <c r="N558" s="46"/>
      <c r="O558" s="46"/>
      <c r="P558" s="46"/>
      <c r="Q558" s="46"/>
    </row>
    <row r="559" spans="8:17" ht="15">
      <c r="H559" s="46"/>
      <c r="I559" s="46"/>
      <c r="J559" s="46"/>
      <c r="K559" s="46"/>
      <c r="L559" s="46"/>
      <c r="M559" s="46"/>
      <c r="N559" s="46"/>
      <c r="O559" s="46"/>
      <c r="P559" s="46"/>
      <c r="Q559" s="46"/>
    </row>
    <row r="560" spans="8:17" ht="15">
      <c r="H560" s="46"/>
      <c r="I560" s="46"/>
      <c r="J560" s="46"/>
      <c r="K560" s="46"/>
      <c r="L560" s="46"/>
      <c r="M560" s="46"/>
      <c r="N560" s="46"/>
      <c r="O560" s="46"/>
      <c r="P560" s="46"/>
      <c r="Q560" s="46"/>
    </row>
    <row r="561" spans="8:17" ht="15">
      <c r="H561" s="46"/>
      <c r="I561" s="46"/>
      <c r="J561" s="46"/>
      <c r="K561" s="46"/>
      <c r="L561" s="46"/>
      <c r="M561" s="46"/>
      <c r="N561" s="46"/>
      <c r="O561" s="46"/>
      <c r="P561" s="46"/>
      <c r="Q561" s="46"/>
    </row>
    <row r="562" spans="8:17" ht="15">
      <c r="H562" s="46"/>
      <c r="I562" s="46"/>
      <c r="J562" s="46"/>
      <c r="K562" s="46"/>
      <c r="L562" s="46"/>
      <c r="M562" s="46"/>
      <c r="N562" s="46"/>
      <c r="O562" s="46"/>
      <c r="P562" s="46"/>
      <c r="Q562" s="46"/>
    </row>
    <row r="563" spans="8:17" ht="15">
      <c r="H563" s="46"/>
      <c r="I563" s="46"/>
      <c r="J563" s="46"/>
      <c r="K563" s="46"/>
      <c r="L563" s="46"/>
      <c r="M563" s="46"/>
      <c r="N563" s="46"/>
      <c r="O563" s="46"/>
      <c r="P563" s="46"/>
      <c r="Q563" s="46"/>
    </row>
    <row r="564" spans="8:17" ht="15">
      <c r="H564" s="46"/>
      <c r="I564" s="46"/>
      <c r="J564" s="46"/>
      <c r="K564" s="46"/>
      <c r="L564" s="46"/>
      <c r="M564" s="46"/>
      <c r="N564" s="46"/>
      <c r="O564" s="46"/>
      <c r="P564" s="46"/>
      <c r="Q564" s="46"/>
    </row>
    <row r="565" spans="8:17" ht="15">
      <c r="H565" s="46"/>
      <c r="I565" s="46"/>
      <c r="J565" s="46"/>
      <c r="K565" s="46"/>
      <c r="L565" s="46"/>
      <c r="M565" s="46"/>
      <c r="N565" s="46"/>
      <c r="O565" s="46"/>
      <c r="P565" s="46"/>
      <c r="Q565" s="46"/>
    </row>
    <row r="566" spans="8:17" ht="15">
      <c r="H566" s="46"/>
      <c r="I566" s="46"/>
      <c r="J566" s="46"/>
      <c r="K566" s="46"/>
      <c r="L566" s="46"/>
      <c r="M566" s="46"/>
      <c r="N566" s="46"/>
      <c r="O566" s="46"/>
      <c r="P566" s="46"/>
      <c r="Q566" s="46"/>
    </row>
    <row r="567" spans="8:17" ht="15">
      <c r="H567" s="46"/>
      <c r="I567" s="46"/>
      <c r="J567" s="46"/>
      <c r="K567" s="46"/>
      <c r="L567" s="46"/>
      <c r="M567" s="46"/>
      <c r="N567" s="46"/>
      <c r="O567" s="46"/>
      <c r="P567" s="46"/>
      <c r="Q567" s="46"/>
    </row>
    <row r="568" spans="8:17" ht="15">
      <c r="H568" s="46"/>
      <c r="I568" s="46"/>
      <c r="J568" s="46"/>
      <c r="K568" s="46"/>
      <c r="L568" s="46"/>
      <c r="M568" s="46"/>
      <c r="N568" s="46"/>
      <c r="O568" s="46"/>
      <c r="P568" s="46"/>
      <c r="Q568" s="46"/>
    </row>
    <row r="569" spans="8:17" ht="15">
      <c r="H569" s="46"/>
      <c r="I569" s="46"/>
      <c r="J569" s="46"/>
      <c r="K569" s="46"/>
      <c r="L569" s="46"/>
      <c r="M569" s="46"/>
      <c r="N569" s="46"/>
      <c r="O569" s="46"/>
      <c r="P569" s="46"/>
      <c r="Q569" s="46"/>
    </row>
    <row r="570" spans="8:17" ht="15">
      <c r="H570" s="46"/>
      <c r="I570" s="46"/>
      <c r="J570" s="46"/>
      <c r="K570" s="46"/>
      <c r="L570" s="46"/>
      <c r="M570" s="46"/>
      <c r="N570" s="46"/>
      <c r="O570" s="46"/>
      <c r="P570" s="46"/>
      <c r="Q570" s="46"/>
    </row>
    <row r="571" spans="8:17" ht="15">
      <c r="H571" s="46"/>
      <c r="I571" s="46"/>
      <c r="J571" s="46"/>
      <c r="K571" s="46"/>
      <c r="L571" s="46"/>
      <c r="M571" s="46"/>
      <c r="N571" s="46"/>
      <c r="O571" s="46"/>
      <c r="P571" s="46"/>
      <c r="Q571" s="46"/>
    </row>
    <row r="572" spans="8:17" ht="15">
      <c r="H572" s="46"/>
      <c r="I572" s="46"/>
      <c r="J572" s="46"/>
      <c r="K572" s="46"/>
      <c r="L572" s="46"/>
      <c r="M572" s="46"/>
      <c r="N572" s="46"/>
      <c r="O572" s="46"/>
      <c r="P572" s="46"/>
      <c r="Q572" s="46"/>
    </row>
    <row r="573" spans="8:17" ht="15">
      <c r="H573" s="46"/>
      <c r="I573" s="46"/>
      <c r="J573" s="46"/>
      <c r="K573" s="46"/>
      <c r="L573" s="46"/>
      <c r="M573" s="46"/>
      <c r="N573" s="46"/>
      <c r="O573" s="46"/>
      <c r="P573" s="46"/>
      <c r="Q573" s="46"/>
    </row>
    <row r="574" spans="8:17" ht="15">
      <c r="H574" s="46"/>
      <c r="I574" s="46"/>
      <c r="J574" s="46"/>
      <c r="K574" s="46"/>
      <c r="L574" s="46"/>
      <c r="M574" s="46"/>
      <c r="N574" s="46"/>
      <c r="O574" s="46"/>
      <c r="P574" s="46"/>
      <c r="Q574" s="46"/>
    </row>
    <row r="575" spans="8:17" ht="15">
      <c r="H575" s="46"/>
      <c r="I575" s="46"/>
      <c r="J575" s="46"/>
      <c r="K575" s="46"/>
      <c r="L575" s="46"/>
      <c r="M575" s="46"/>
      <c r="N575" s="46"/>
      <c r="O575" s="46"/>
      <c r="P575" s="46"/>
      <c r="Q575" s="46"/>
    </row>
    <row r="576" spans="8:17" ht="15">
      <c r="H576" s="46"/>
      <c r="I576" s="46"/>
      <c r="J576" s="46"/>
      <c r="K576" s="46"/>
      <c r="L576" s="46"/>
      <c r="M576" s="46"/>
      <c r="N576" s="46"/>
      <c r="O576" s="46"/>
      <c r="P576" s="46"/>
      <c r="Q576" s="46"/>
    </row>
    <row r="577" spans="8:17" ht="15">
      <c r="H577" s="46"/>
      <c r="I577" s="46"/>
      <c r="J577" s="46"/>
      <c r="K577" s="46"/>
      <c r="L577" s="46"/>
      <c r="M577" s="46"/>
      <c r="N577" s="46"/>
      <c r="O577" s="46"/>
      <c r="P577" s="46"/>
      <c r="Q577" s="46"/>
    </row>
    <row r="578" spans="8:17" ht="15">
      <c r="H578" s="46"/>
      <c r="I578" s="46"/>
      <c r="J578" s="46"/>
      <c r="K578" s="46"/>
      <c r="L578" s="46"/>
      <c r="M578" s="46"/>
      <c r="N578" s="46"/>
      <c r="O578" s="46"/>
      <c r="P578" s="46"/>
      <c r="Q578" s="46"/>
    </row>
    <row r="579" spans="8:17" ht="15">
      <c r="H579" s="46"/>
      <c r="I579" s="46"/>
      <c r="J579" s="46"/>
      <c r="K579" s="46"/>
      <c r="L579" s="46"/>
      <c r="M579" s="46"/>
      <c r="N579" s="46"/>
      <c r="O579" s="46"/>
      <c r="P579" s="46"/>
      <c r="Q579" s="46"/>
    </row>
    <row r="580" spans="8:17" ht="15">
      <c r="H580" s="46"/>
      <c r="I580" s="46"/>
      <c r="J580" s="46"/>
      <c r="K580" s="46"/>
      <c r="L580" s="46"/>
      <c r="M580" s="46"/>
      <c r="N580" s="46"/>
      <c r="O580" s="46"/>
      <c r="P580" s="46"/>
      <c r="Q580" s="46"/>
    </row>
    <row r="581" spans="8:17" ht="15">
      <c r="H581" s="46"/>
      <c r="I581" s="46"/>
      <c r="J581" s="46"/>
      <c r="K581" s="46"/>
      <c r="L581" s="46"/>
      <c r="M581" s="46"/>
      <c r="N581" s="46"/>
      <c r="O581" s="46"/>
      <c r="P581" s="46"/>
      <c r="Q581" s="46"/>
    </row>
    <row r="582" spans="8:17" ht="15">
      <c r="H582" s="46"/>
      <c r="I582" s="46"/>
      <c r="J582" s="46"/>
      <c r="K582" s="46"/>
      <c r="L582" s="46"/>
      <c r="M582" s="46"/>
      <c r="N582" s="46"/>
      <c r="O582" s="46"/>
      <c r="P582" s="46"/>
      <c r="Q582" s="46"/>
    </row>
    <row r="583" spans="8:17" ht="15">
      <c r="H583" s="46"/>
      <c r="I583" s="46"/>
      <c r="J583" s="46"/>
      <c r="K583" s="46"/>
      <c r="L583" s="46"/>
      <c r="M583" s="46"/>
      <c r="N583" s="46"/>
      <c r="O583" s="46"/>
      <c r="P583" s="46"/>
      <c r="Q583" s="46"/>
    </row>
    <row r="584" spans="8:17" ht="15">
      <c r="H584" s="46"/>
      <c r="I584" s="46"/>
      <c r="J584" s="46"/>
      <c r="K584" s="46"/>
      <c r="L584" s="46"/>
      <c r="M584" s="46"/>
      <c r="N584" s="46"/>
      <c r="O584" s="46"/>
      <c r="P584" s="46"/>
      <c r="Q584" s="46"/>
    </row>
    <row r="585" spans="8:17" ht="15">
      <c r="H585" s="46"/>
      <c r="I585" s="46"/>
      <c r="J585" s="46"/>
      <c r="K585" s="46"/>
      <c r="L585" s="46"/>
      <c r="M585" s="46"/>
      <c r="N585" s="46"/>
      <c r="O585" s="46"/>
      <c r="P585" s="46"/>
      <c r="Q585" s="46"/>
    </row>
    <row r="586" spans="8:17" ht="15">
      <c r="H586" s="46"/>
      <c r="I586" s="46"/>
      <c r="J586" s="46"/>
      <c r="K586" s="46"/>
      <c r="L586" s="46"/>
      <c r="M586" s="46"/>
      <c r="N586" s="46"/>
      <c r="O586" s="46"/>
      <c r="P586" s="46"/>
      <c r="Q586" s="46"/>
    </row>
    <row r="587" spans="8:17" ht="15">
      <c r="H587" s="46"/>
      <c r="I587" s="46"/>
      <c r="J587" s="46"/>
      <c r="K587" s="46"/>
      <c r="L587" s="46"/>
      <c r="M587" s="46"/>
      <c r="N587" s="46"/>
      <c r="O587" s="46"/>
      <c r="P587" s="46"/>
      <c r="Q587" s="46"/>
    </row>
    <row r="588" spans="8:17" ht="15">
      <c r="H588" s="46"/>
      <c r="I588" s="46"/>
      <c r="J588" s="46"/>
      <c r="K588" s="46"/>
      <c r="L588" s="46"/>
      <c r="M588" s="46"/>
      <c r="N588" s="46"/>
      <c r="O588" s="46"/>
      <c r="P588" s="46"/>
      <c r="Q588" s="46"/>
    </row>
    <row r="589" spans="8:17" ht="15">
      <c r="H589" s="46"/>
      <c r="I589" s="46"/>
      <c r="J589" s="46"/>
      <c r="K589" s="46"/>
      <c r="L589" s="46"/>
      <c r="M589" s="46"/>
      <c r="N589" s="46"/>
      <c r="O589" s="46"/>
      <c r="P589" s="46"/>
      <c r="Q589" s="46"/>
    </row>
    <row r="590" spans="8:17" ht="15">
      <c r="H590" s="46"/>
      <c r="I590" s="46"/>
      <c r="J590" s="46"/>
      <c r="K590" s="46"/>
      <c r="L590" s="46"/>
      <c r="M590" s="46"/>
      <c r="N590" s="46"/>
      <c r="O590" s="46"/>
      <c r="P590" s="46"/>
      <c r="Q590" s="46"/>
    </row>
    <row r="591" spans="8:17" ht="15">
      <c r="H591" s="46"/>
      <c r="I591" s="46"/>
      <c r="J591" s="46"/>
      <c r="K591" s="46"/>
      <c r="L591" s="46"/>
      <c r="M591" s="46"/>
      <c r="N591" s="46"/>
      <c r="O591" s="46"/>
      <c r="P591" s="46"/>
      <c r="Q591" s="46"/>
    </row>
    <row r="592" spans="8:17" ht="15">
      <c r="H592" s="46"/>
      <c r="I592" s="46"/>
      <c r="J592" s="46"/>
      <c r="K592" s="46"/>
      <c r="L592" s="46"/>
      <c r="M592" s="46"/>
      <c r="N592" s="46"/>
      <c r="O592" s="46"/>
      <c r="P592" s="46"/>
      <c r="Q592" s="46"/>
    </row>
    <row r="593" spans="8:17" ht="15">
      <c r="H593" s="46"/>
      <c r="I593" s="46"/>
      <c r="J593" s="46"/>
      <c r="K593" s="46"/>
      <c r="L593" s="46"/>
      <c r="M593" s="46"/>
      <c r="N593" s="46"/>
      <c r="O593" s="46"/>
      <c r="P593" s="46"/>
      <c r="Q593" s="46"/>
    </row>
    <row r="594" spans="8:17" ht="15">
      <c r="H594" s="46"/>
      <c r="I594" s="46"/>
      <c r="J594" s="46"/>
      <c r="K594" s="46"/>
      <c r="L594" s="46"/>
      <c r="M594" s="46"/>
      <c r="N594" s="46"/>
      <c r="O594" s="46"/>
      <c r="P594" s="46"/>
      <c r="Q594" s="46"/>
    </row>
    <row r="595" spans="8:17" ht="15">
      <c r="H595" s="46"/>
      <c r="I595" s="46"/>
      <c r="J595" s="46"/>
      <c r="K595" s="46"/>
      <c r="L595" s="46"/>
      <c r="M595" s="46"/>
      <c r="N595" s="46"/>
      <c r="O595" s="46"/>
      <c r="P595" s="46"/>
      <c r="Q595" s="46"/>
    </row>
    <row r="596" spans="8:17" ht="15">
      <c r="H596" s="46"/>
      <c r="I596" s="46"/>
      <c r="J596" s="46"/>
      <c r="K596" s="46"/>
      <c r="L596" s="46"/>
      <c r="M596" s="46"/>
      <c r="N596" s="46"/>
      <c r="O596" s="46"/>
      <c r="P596" s="46"/>
      <c r="Q596" s="46"/>
    </row>
    <row r="597" spans="8:17" ht="15">
      <c r="H597" s="46"/>
      <c r="I597" s="46"/>
      <c r="J597" s="46"/>
      <c r="K597" s="46"/>
      <c r="L597" s="46"/>
      <c r="M597" s="46"/>
      <c r="N597" s="46"/>
      <c r="O597" s="46"/>
      <c r="P597" s="46"/>
      <c r="Q597" s="46"/>
    </row>
    <row r="598" spans="8:17" ht="15">
      <c r="H598" s="46"/>
      <c r="I598" s="46"/>
      <c r="J598" s="46"/>
      <c r="K598" s="46"/>
      <c r="L598" s="46"/>
      <c r="M598" s="46"/>
      <c r="N598" s="46"/>
      <c r="O598" s="46"/>
      <c r="P598" s="46"/>
      <c r="Q598" s="46"/>
    </row>
    <row r="599" spans="8:17" ht="15">
      <c r="H599" s="46"/>
      <c r="I599" s="46"/>
      <c r="J599" s="46"/>
      <c r="K599" s="46"/>
      <c r="L599" s="46"/>
      <c r="M599" s="46"/>
      <c r="N599" s="46"/>
      <c r="O599" s="46"/>
      <c r="P599" s="46"/>
      <c r="Q599" s="46"/>
    </row>
    <row r="600" spans="8:17" ht="15">
      <c r="H600" s="46"/>
      <c r="I600" s="46"/>
      <c r="J600" s="46"/>
      <c r="K600" s="46"/>
      <c r="L600" s="46"/>
      <c r="M600" s="46"/>
      <c r="N600" s="46"/>
      <c r="O600" s="46"/>
      <c r="P600" s="46"/>
      <c r="Q600" s="46"/>
    </row>
    <row r="601" spans="8:17" ht="15">
      <c r="H601" s="46"/>
      <c r="I601" s="46"/>
      <c r="J601" s="46"/>
      <c r="K601" s="46"/>
      <c r="L601" s="46"/>
      <c r="M601" s="46"/>
      <c r="N601" s="46"/>
      <c r="O601" s="46"/>
      <c r="P601" s="46"/>
      <c r="Q601" s="46"/>
    </row>
    <row r="602" spans="8:17" ht="15">
      <c r="H602" s="46"/>
      <c r="I602" s="46"/>
      <c r="J602" s="46"/>
      <c r="K602" s="46"/>
      <c r="L602" s="46"/>
      <c r="M602" s="46"/>
      <c r="N602" s="46"/>
      <c r="O602" s="46"/>
      <c r="P602" s="46"/>
      <c r="Q602" s="46"/>
    </row>
    <row r="603" spans="8:17" ht="15">
      <c r="H603" s="46"/>
      <c r="I603" s="46"/>
      <c r="J603" s="46"/>
      <c r="K603" s="46"/>
      <c r="L603" s="46"/>
      <c r="M603" s="46"/>
      <c r="N603" s="46"/>
      <c r="O603" s="46"/>
      <c r="P603" s="46"/>
      <c r="Q603" s="46"/>
    </row>
    <row r="604" spans="8:17" ht="15">
      <c r="H604" s="46"/>
      <c r="I604" s="46"/>
      <c r="J604" s="46"/>
      <c r="K604" s="46"/>
      <c r="L604" s="46"/>
      <c r="M604" s="46"/>
      <c r="N604" s="46"/>
      <c r="O604" s="46"/>
      <c r="P604" s="46"/>
      <c r="Q604" s="46"/>
    </row>
    <row r="605" spans="8:17" ht="15">
      <c r="H605" s="46"/>
      <c r="I605" s="46"/>
      <c r="J605" s="46"/>
      <c r="K605" s="46"/>
      <c r="L605" s="46"/>
      <c r="M605" s="46"/>
      <c r="N605" s="46"/>
      <c r="O605" s="46"/>
      <c r="P605" s="46"/>
      <c r="Q605" s="46"/>
    </row>
    <row r="606" spans="8:17" ht="15">
      <c r="H606" s="46"/>
      <c r="I606" s="46"/>
      <c r="J606" s="46"/>
      <c r="K606" s="46"/>
      <c r="L606" s="46"/>
      <c r="M606" s="46"/>
      <c r="N606" s="46"/>
      <c r="O606" s="46"/>
      <c r="P606" s="46"/>
      <c r="Q606" s="46"/>
    </row>
    <row r="607" spans="8:17" ht="15">
      <c r="H607" s="46"/>
      <c r="I607" s="46"/>
      <c r="J607" s="46"/>
      <c r="K607" s="46"/>
      <c r="L607" s="46"/>
      <c r="M607" s="46"/>
      <c r="N607" s="46"/>
      <c r="O607" s="46"/>
      <c r="P607" s="46"/>
      <c r="Q607" s="46"/>
    </row>
    <row r="608" spans="8:17" ht="15">
      <c r="H608" s="46"/>
      <c r="I608" s="46"/>
      <c r="J608" s="46"/>
      <c r="K608" s="46"/>
      <c r="L608" s="46"/>
      <c r="M608" s="46"/>
      <c r="N608" s="46"/>
      <c r="O608" s="46"/>
      <c r="P608" s="46"/>
      <c r="Q608" s="46"/>
    </row>
    <row r="609" spans="8:17" ht="15">
      <c r="H609" s="46"/>
      <c r="I609" s="46"/>
      <c r="J609" s="46"/>
      <c r="K609" s="46"/>
      <c r="L609" s="46"/>
      <c r="M609" s="46"/>
      <c r="N609" s="46"/>
      <c r="O609" s="46"/>
      <c r="P609" s="46"/>
      <c r="Q609" s="46"/>
    </row>
    <row r="610" spans="8:17" ht="15">
      <c r="H610" s="46"/>
      <c r="I610" s="46"/>
      <c r="J610" s="46"/>
      <c r="K610" s="46"/>
      <c r="L610" s="46"/>
      <c r="M610" s="46"/>
      <c r="N610" s="46"/>
      <c r="O610" s="46"/>
      <c r="P610" s="46"/>
      <c r="Q610" s="46"/>
    </row>
    <row r="611" spans="8:17" ht="15">
      <c r="H611" s="46"/>
      <c r="I611" s="46"/>
      <c r="J611" s="46"/>
      <c r="K611" s="46"/>
      <c r="L611" s="46"/>
      <c r="M611" s="46"/>
      <c r="N611" s="46"/>
      <c r="O611" s="46"/>
      <c r="P611" s="46"/>
      <c r="Q611" s="46"/>
    </row>
    <row r="612" spans="8:17" ht="15">
      <c r="H612" s="46"/>
      <c r="I612" s="46"/>
      <c r="J612" s="46"/>
      <c r="K612" s="46"/>
      <c r="L612" s="46"/>
      <c r="M612" s="46"/>
      <c r="N612" s="46"/>
      <c r="O612" s="46"/>
      <c r="P612" s="46"/>
      <c r="Q612" s="46"/>
    </row>
    <row r="613" spans="8:17" ht="15">
      <c r="H613" s="46"/>
      <c r="I613" s="46"/>
      <c r="J613" s="46"/>
      <c r="K613" s="46"/>
      <c r="L613" s="46"/>
      <c r="M613" s="46"/>
      <c r="N613" s="46"/>
      <c r="O613" s="46"/>
      <c r="P613" s="46"/>
      <c r="Q613" s="46"/>
    </row>
    <row r="614" spans="8:17" ht="15">
      <c r="H614" s="46"/>
      <c r="I614" s="46"/>
      <c r="J614" s="46"/>
      <c r="K614" s="46"/>
      <c r="L614" s="46"/>
      <c r="M614" s="46"/>
      <c r="N614" s="46"/>
      <c r="O614" s="46"/>
      <c r="P614" s="46"/>
      <c r="Q614" s="46"/>
    </row>
    <row r="615" spans="8:17" ht="15">
      <c r="H615" s="46"/>
      <c r="I615" s="46"/>
      <c r="J615" s="46"/>
      <c r="K615" s="46"/>
      <c r="L615" s="46"/>
      <c r="M615" s="46"/>
      <c r="N615" s="46"/>
      <c r="O615" s="46"/>
      <c r="P615" s="46"/>
      <c r="Q615" s="46"/>
    </row>
    <row r="616" spans="8:17" ht="15">
      <c r="H616" s="46"/>
      <c r="I616" s="46"/>
      <c r="J616" s="46"/>
      <c r="K616" s="46"/>
      <c r="L616" s="46"/>
      <c r="M616" s="46"/>
      <c r="N616" s="46"/>
      <c r="O616" s="46"/>
      <c r="P616" s="46"/>
      <c r="Q616" s="46"/>
    </row>
    <row r="617" spans="8:17" ht="15">
      <c r="H617" s="46"/>
      <c r="I617" s="46"/>
      <c r="J617" s="46"/>
      <c r="K617" s="46"/>
      <c r="L617" s="46"/>
      <c r="M617" s="46"/>
      <c r="N617" s="46"/>
      <c r="O617" s="46"/>
      <c r="P617" s="46"/>
      <c r="Q617" s="46"/>
    </row>
    <row r="618" spans="8:17" ht="15">
      <c r="H618" s="46"/>
      <c r="I618" s="46"/>
      <c r="J618" s="46"/>
      <c r="K618" s="46"/>
      <c r="L618" s="46"/>
      <c r="M618" s="46"/>
      <c r="N618" s="46"/>
      <c r="O618" s="46"/>
      <c r="P618" s="46"/>
      <c r="Q618" s="46"/>
    </row>
    <row r="619" spans="8:17" ht="15">
      <c r="H619" s="46"/>
      <c r="I619" s="46"/>
      <c r="J619" s="46"/>
      <c r="K619" s="46"/>
      <c r="L619" s="46"/>
      <c r="M619" s="46"/>
      <c r="N619" s="46"/>
      <c r="O619" s="46"/>
      <c r="P619" s="46"/>
      <c r="Q619" s="46"/>
    </row>
    <row r="620" spans="8:17" ht="15">
      <c r="H620" s="46"/>
      <c r="I620" s="46"/>
      <c r="J620" s="46"/>
      <c r="K620" s="46"/>
      <c r="L620" s="46"/>
      <c r="M620" s="46"/>
      <c r="N620" s="46"/>
      <c r="O620" s="46"/>
      <c r="P620" s="46"/>
      <c r="Q620" s="46"/>
    </row>
    <row r="621" spans="8:17" ht="15">
      <c r="H621" s="46"/>
      <c r="I621" s="46"/>
      <c r="J621" s="46"/>
      <c r="K621" s="46"/>
      <c r="L621" s="46"/>
      <c r="M621" s="46"/>
      <c r="N621" s="46"/>
      <c r="O621" s="46"/>
      <c r="P621" s="46"/>
      <c r="Q621" s="46"/>
    </row>
    <row r="622" spans="8:17" ht="15">
      <c r="H622" s="46"/>
      <c r="I622" s="46"/>
      <c r="J622" s="46"/>
      <c r="K622" s="46"/>
      <c r="L622" s="46"/>
      <c r="M622" s="46"/>
      <c r="N622" s="46"/>
      <c r="O622" s="46"/>
      <c r="P622" s="46"/>
      <c r="Q622" s="46"/>
    </row>
    <row r="623" spans="8:17" ht="15">
      <c r="H623" s="46"/>
      <c r="I623" s="46"/>
      <c r="J623" s="46"/>
      <c r="K623" s="46"/>
      <c r="L623" s="46"/>
      <c r="M623" s="46"/>
      <c r="N623" s="46"/>
      <c r="O623" s="46"/>
      <c r="P623" s="46"/>
      <c r="Q623" s="46"/>
    </row>
    <row r="624" spans="8:17" ht="15">
      <c r="H624" s="46"/>
      <c r="I624" s="46"/>
      <c r="J624" s="46"/>
      <c r="K624" s="46"/>
      <c r="L624" s="46"/>
      <c r="M624" s="46"/>
      <c r="N624" s="46"/>
      <c r="O624" s="46"/>
      <c r="P624" s="46"/>
      <c r="Q624" s="46"/>
    </row>
    <row r="625" spans="8:17" ht="15">
      <c r="H625" s="46"/>
      <c r="I625" s="46"/>
      <c r="J625" s="46"/>
      <c r="K625" s="46"/>
      <c r="L625" s="46"/>
      <c r="M625" s="46"/>
      <c r="N625" s="46"/>
      <c r="O625" s="46"/>
      <c r="P625" s="46"/>
      <c r="Q625" s="46"/>
    </row>
    <row r="626" spans="8:17" ht="15">
      <c r="H626" s="46"/>
      <c r="I626" s="46"/>
      <c r="J626" s="46"/>
      <c r="K626" s="46"/>
      <c r="L626" s="46"/>
      <c r="M626" s="46"/>
      <c r="N626" s="46"/>
      <c r="O626" s="46"/>
      <c r="P626" s="46"/>
      <c r="Q626" s="46"/>
    </row>
    <row r="627" spans="8:17" ht="15">
      <c r="H627" s="46"/>
      <c r="I627" s="46"/>
      <c r="J627" s="46"/>
      <c r="K627" s="46"/>
      <c r="L627" s="46"/>
      <c r="M627" s="46"/>
      <c r="N627" s="46"/>
      <c r="O627" s="46"/>
      <c r="P627" s="46"/>
      <c r="Q627" s="46"/>
    </row>
    <row r="628" spans="8:17" ht="15">
      <c r="H628" s="46"/>
      <c r="I628" s="46"/>
      <c r="J628" s="46"/>
      <c r="K628" s="46"/>
      <c r="L628" s="46"/>
      <c r="M628" s="46"/>
      <c r="N628" s="46"/>
      <c r="O628" s="46"/>
      <c r="P628" s="46"/>
      <c r="Q628" s="46"/>
    </row>
    <row r="629" spans="8:17" ht="15">
      <c r="H629" s="46"/>
      <c r="I629" s="46"/>
      <c r="J629" s="46"/>
      <c r="K629" s="46"/>
      <c r="L629" s="46"/>
      <c r="M629" s="46"/>
      <c r="N629" s="46"/>
      <c r="O629" s="46"/>
      <c r="P629" s="46"/>
      <c r="Q629" s="46"/>
    </row>
    <row r="630" spans="8:17" ht="15">
      <c r="H630" s="46"/>
      <c r="I630" s="46"/>
      <c r="J630" s="46"/>
      <c r="K630" s="46"/>
      <c r="L630" s="46"/>
      <c r="M630" s="46"/>
      <c r="N630" s="46"/>
      <c r="O630" s="46"/>
      <c r="P630" s="46"/>
      <c r="Q630" s="46"/>
    </row>
    <row r="631" spans="8:17" ht="15">
      <c r="H631" s="46"/>
      <c r="I631" s="46"/>
      <c r="J631" s="46"/>
      <c r="K631" s="46"/>
      <c r="L631" s="46"/>
      <c r="M631" s="46"/>
      <c r="N631" s="46"/>
      <c r="O631" s="46"/>
      <c r="P631" s="46"/>
      <c r="Q631" s="46"/>
    </row>
    <row r="632" spans="8:17" ht="15">
      <c r="H632" s="46"/>
      <c r="I632" s="46"/>
      <c r="J632" s="46"/>
      <c r="K632" s="46"/>
      <c r="L632" s="46"/>
      <c r="M632" s="46"/>
      <c r="N632" s="46"/>
      <c r="O632" s="46"/>
      <c r="P632" s="46"/>
      <c r="Q632" s="46"/>
    </row>
    <row r="633" spans="8:17" ht="15">
      <c r="H633" s="46"/>
      <c r="I633" s="46"/>
      <c r="J633" s="46"/>
      <c r="K633" s="46"/>
      <c r="L633" s="46"/>
      <c r="M633" s="46"/>
      <c r="N633" s="46"/>
      <c r="O633" s="46"/>
      <c r="P633" s="46"/>
      <c r="Q633" s="46"/>
    </row>
    <row r="634" spans="8:17" ht="15">
      <c r="H634" s="46"/>
      <c r="I634" s="46"/>
      <c r="J634" s="46"/>
      <c r="K634" s="46"/>
      <c r="L634" s="46"/>
      <c r="M634" s="46"/>
      <c r="N634" s="46"/>
      <c r="O634" s="46"/>
      <c r="P634" s="46"/>
      <c r="Q634" s="46"/>
    </row>
    <row r="635" spans="8:17" ht="15">
      <c r="H635" s="46"/>
      <c r="I635" s="46"/>
      <c r="J635" s="46"/>
      <c r="K635" s="46"/>
      <c r="L635" s="46"/>
      <c r="M635" s="46"/>
      <c r="N635" s="46"/>
      <c r="O635" s="46"/>
      <c r="P635" s="46"/>
      <c r="Q635" s="46"/>
    </row>
    <row r="636" spans="8:17" ht="15">
      <c r="H636" s="46"/>
      <c r="I636" s="46"/>
      <c r="J636" s="46"/>
      <c r="K636" s="46"/>
      <c r="L636" s="46"/>
      <c r="M636" s="46"/>
      <c r="N636" s="46"/>
      <c r="O636" s="46"/>
      <c r="P636" s="46"/>
      <c r="Q636" s="46"/>
    </row>
    <row r="637" spans="8:17" ht="15">
      <c r="H637" s="46"/>
      <c r="I637" s="46"/>
      <c r="J637" s="46"/>
      <c r="K637" s="46"/>
      <c r="L637" s="46"/>
      <c r="M637" s="46"/>
      <c r="N637" s="46"/>
      <c r="O637" s="46"/>
      <c r="P637" s="46"/>
      <c r="Q637" s="46"/>
    </row>
    <row r="638" spans="8:17" ht="15">
      <c r="H638" s="46"/>
      <c r="I638" s="46"/>
      <c r="J638" s="46"/>
      <c r="K638" s="46"/>
      <c r="L638" s="46"/>
      <c r="M638" s="46"/>
      <c r="N638" s="46"/>
      <c r="O638" s="46"/>
      <c r="P638" s="46"/>
      <c r="Q638" s="46"/>
    </row>
    <row r="639" spans="8:17" ht="15">
      <c r="H639" s="46"/>
      <c r="I639" s="46"/>
      <c r="J639" s="46"/>
      <c r="K639" s="46"/>
      <c r="L639" s="46"/>
      <c r="M639" s="46"/>
      <c r="N639" s="46"/>
      <c r="O639" s="46"/>
      <c r="P639" s="46"/>
      <c r="Q639" s="46"/>
    </row>
    <row r="640" spans="8:17" ht="15">
      <c r="H640" s="46"/>
      <c r="I640" s="46"/>
      <c r="J640" s="46"/>
      <c r="K640" s="46"/>
      <c r="L640" s="46"/>
      <c r="M640" s="46"/>
      <c r="N640" s="46"/>
      <c r="O640" s="46"/>
      <c r="P640" s="46"/>
      <c r="Q640" s="46"/>
    </row>
    <row r="641" spans="8:17" ht="15">
      <c r="H641" s="46"/>
      <c r="I641" s="46"/>
      <c r="J641" s="46"/>
      <c r="K641" s="46"/>
      <c r="L641" s="46"/>
      <c r="M641" s="46"/>
      <c r="N641" s="46"/>
      <c r="O641" s="46"/>
      <c r="P641" s="46"/>
      <c r="Q641" s="46"/>
    </row>
    <row r="642" spans="8:17" ht="15">
      <c r="H642" s="46"/>
      <c r="I642" s="46"/>
      <c r="J642" s="46"/>
      <c r="K642" s="46"/>
      <c r="L642" s="46"/>
      <c r="M642" s="46"/>
      <c r="N642" s="46"/>
      <c r="O642" s="46"/>
      <c r="P642" s="46"/>
      <c r="Q642" s="46"/>
    </row>
    <row r="643" spans="8:17" ht="15">
      <c r="H643" s="46"/>
      <c r="I643" s="46"/>
      <c r="J643" s="46"/>
      <c r="K643" s="46"/>
      <c r="L643" s="46"/>
      <c r="M643" s="46"/>
      <c r="N643" s="46"/>
      <c r="O643" s="46"/>
      <c r="P643" s="46"/>
      <c r="Q643" s="46"/>
    </row>
    <row r="644" spans="8:17" ht="15">
      <c r="H644" s="46"/>
      <c r="I644" s="46"/>
      <c r="J644" s="46"/>
      <c r="K644" s="46"/>
      <c r="L644" s="46"/>
      <c r="M644" s="46"/>
      <c r="N644" s="46"/>
      <c r="O644" s="46"/>
      <c r="P644" s="46"/>
      <c r="Q644" s="46"/>
    </row>
    <row r="645" spans="8:17" ht="15">
      <c r="H645" s="46"/>
      <c r="I645" s="46"/>
      <c r="J645" s="46"/>
      <c r="K645" s="46"/>
      <c r="L645" s="46"/>
      <c r="M645" s="46"/>
      <c r="N645" s="46"/>
      <c r="O645" s="46"/>
      <c r="P645" s="46"/>
      <c r="Q645" s="46"/>
    </row>
    <row r="646" spans="8:17" ht="15">
      <c r="H646" s="46"/>
      <c r="I646" s="46"/>
      <c r="J646" s="46"/>
      <c r="K646" s="46"/>
      <c r="L646" s="46"/>
      <c r="M646" s="46"/>
      <c r="N646" s="46"/>
      <c r="O646" s="46"/>
      <c r="P646" s="46"/>
      <c r="Q646" s="46"/>
    </row>
    <row r="647" spans="8:17" ht="15">
      <c r="H647" s="46"/>
      <c r="I647" s="46"/>
      <c r="J647" s="46"/>
      <c r="K647" s="46"/>
      <c r="L647" s="46"/>
      <c r="M647" s="46"/>
      <c r="N647" s="46"/>
      <c r="O647" s="46"/>
      <c r="P647" s="46"/>
      <c r="Q647" s="46"/>
    </row>
    <row r="648" spans="8:17" ht="15">
      <c r="H648" s="46"/>
      <c r="I648" s="46"/>
      <c r="J648" s="46"/>
      <c r="K648" s="46"/>
      <c r="L648" s="46"/>
      <c r="M648" s="46"/>
      <c r="N648" s="46"/>
      <c r="O648" s="46"/>
      <c r="P648" s="46"/>
      <c r="Q648" s="46"/>
    </row>
    <row r="649" spans="8:17" ht="15">
      <c r="H649" s="46"/>
      <c r="I649" s="46"/>
      <c r="J649" s="46"/>
      <c r="K649" s="46"/>
      <c r="L649" s="46"/>
      <c r="M649" s="46"/>
      <c r="N649" s="46"/>
      <c r="O649" s="46"/>
      <c r="P649" s="46"/>
      <c r="Q649" s="46"/>
    </row>
    <row r="650" spans="8:17" ht="15">
      <c r="H650" s="46"/>
      <c r="I650" s="46"/>
      <c r="J650" s="46"/>
      <c r="K650" s="46"/>
      <c r="L650" s="46"/>
      <c r="M650" s="46"/>
      <c r="N650" s="46"/>
      <c r="O650" s="46"/>
      <c r="P650" s="46"/>
      <c r="Q650" s="46"/>
    </row>
    <row r="651" spans="8:17" ht="15">
      <c r="H651" s="46"/>
      <c r="I651" s="46"/>
      <c r="J651" s="46"/>
      <c r="K651" s="46"/>
      <c r="L651" s="46"/>
      <c r="M651" s="46"/>
      <c r="N651" s="46"/>
      <c r="O651" s="46"/>
      <c r="P651" s="46"/>
      <c r="Q651" s="46"/>
    </row>
    <row r="652" spans="8:17" ht="15">
      <c r="H652" s="46"/>
      <c r="I652" s="46"/>
      <c r="J652" s="46"/>
      <c r="K652" s="46"/>
      <c r="L652" s="46"/>
      <c r="M652" s="46"/>
      <c r="N652" s="46"/>
      <c r="O652" s="46"/>
      <c r="P652" s="46"/>
      <c r="Q652" s="46"/>
    </row>
    <row r="653" spans="8:17" ht="15">
      <c r="H653" s="46"/>
      <c r="I653" s="46"/>
      <c r="J653" s="46"/>
      <c r="K653" s="46"/>
      <c r="L653" s="46"/>
      <c r="M653" s="46"/>
      <c r="N653" s="46"/>
      <c r="O653" s="46"/>
      <c r="P653" s="46"/>
      <c r="Q653" s="46"/>
    </row>
    <row r="654" spans="8:17" ht="15">
      <c r="H654" s="46"/>
      <c r="I654" s="46"/>
      <c r="J654" s="46"/>
      <c r="K654" s="46"/>
      <c r="L654" s="46"/>
      <c r="M654" s="46"/>
      <c r="N654" s="46"/>
      <c r="O654" s="46"/>
      <c r="P654" s="46"/>
      <c r="Q654" s="46"/>
    </row>
    <row r="655" spans="8:17" ht="15">
      <c r="H655" s="46"/>
      <c r="I655" s="46"/>
      <c r="J655" s="46"/>
      <c r="K655" s="46"/>
      <c r="L655" s="46"/>
      <c r="M655" s="46"/>
      <c r="N655" s="46"/>
      <c r="O655" s="46"/>
      <c r="P655" s="46"/>
      <c r="Q655" s="46"/>
    </row>
    <row r="656" spans="8:17" ht="15">
      <c r="H656" s="46"/>
      <c r="I656" s="46"/>
      <c r="J656" s="46"/>
      <c r="K656" s="46"/>
      <c r="L656" s="46"/>
      <c r="M656" s="46"/>
      <c r="N656" s="46"/>
      <c r="O656" s="46"/>
      <c r="P656" s="46"/>
      <c r="Q656" s="46"/>
    </row>
    <row r="657" spans="8:17" ht="15">
      <c r="H657" s="46"/>
      <c r="I657" s="46"/>
      <c r="J657" s="46"/>
      <c r="K657" s="46"/>
      <c r="L657" s="46"/>
      <c r="M657" s="46"/>
      <c r="N657" s="46"/>
      <c r="O657" s="46"/>
      <c r="P657" s="46"/>
      <c r="Q657" s="46"/>
    </row>
    <row r="658" spans="8:17" ht="15">
      <c r="H658" s="46"/>
      <c r="I658" s="46"/>
      <c r="J658" s="46"/>
      <c r="K658" s="46"/>
      <c r="L658" s="46"/>
      <c r="M658" s="46"/>
      <c r="N658" s="46"/>
      <c r="O658" s="46"/>
      <c r="P658" s="46"/>
      <c r="Q658" s="46"/>
    </row>
    <row r="659" spans="8:17" ht="15">
      <c r="H659" s="46"/>
      <c r="I659" s="46"/>
      <c r="J659" s="46"/>
      <c r="K659" s="46"/>
      <c r="L659" s="46"/>
      <c r="M659" s="46"/>
      <c r="N659" s="46"/>
      <c r="O659" s="46"/>
      <c r="P659" s="46"/>
      <c r="Q659" s="46"/>
    </row>
    <row r="660" spans="8:17" ht="15">
      <c r="H660" s="46"/>
      <c r="I660" s="46"/>
      <c r="J660" s="46"/>
      <c r="K660" s="46"/>
      <c r="L660" s="46"/>
      <c r="M660" s="46"/>
      <c r="N660" s="46"/>
      <c r="O660" s="46"/>
      <c r="P660" s="46"/>
      <c r="Q660" s="46"/>
    </row>
    <row r="661" spans="8:17" ht="15">
      <c r="H661" s="46"/>
      <c r="I661" s="46"/>
      <c r="J661" s="46"/>
      <c r="K661" s="46"/>
      <c r="L661" s="46"/>
      <c r="M661" s="46"/>
      <c r="N661" s="46"/>
      <c r="O661" s="46"/>
      <c r="P661" s="46"/>
      <c r="Q661" s="46"/>
    </row>
    <row r="662" spans="8:17" ht="15">
      <c r="H662" s="46"/>
      <c r="I662" s="46"/>
      <c r="J662" s="46"/>
      <c r="K662" s="46"/>
      <c r="L662" s="46"/>
      <c r="M662" s="46"/>
      <c r="N662" s="46"/>
      <c r="O662" s="46"/>
      <c r="P662" s="46"/>
      <c r="Q662" s="46"/>
    </row>
    <row r="663" spans="8:17" ht="15">
      <c r="H663" s="46"/>
      <c r="I663" s="46"/>
      <c r="J663" s="46"/>
      <c r="K663" s="46"/>
      <c r="L663" s="46"/>
      <c r="M663" s="46"/>
      <c r="N663" s="46"/>
      <c r="O663" s="46"/>
      <c r="P663" s="46"/>
      <c r="Q663" s="46"/>
    </row>
    <row r="664" spans="8:17" ht="15">
      <c r="H664" s="46"/>
      <c r="I664" s="46"/>
      <c r="J664" s="46"/>
      <c r="K664" s="46"/>
      <c r="L664" s="46"/>
      <c r="M664" s="46"/>
      <c r="N664" s="46"/>
      <c r="O664" s="46"/>
      <c r="P664" s="46"/>
      <c r="Q664" s="46"/>
    </row>
    <row r="665" spans="8:17" ht="15">
      <c r="H665" s="46"/>
      <c r="I665" s="46"/>
      <c r="J665" s="46"/>
      <c r="K665" s="46"/>
      <c r="L665" s="46"/>
      <c r="M665" s="46"/>
      <c r="N665" s="46"/>
      <c r="O665" s="46"/>
      <c r="P665" s="46"/>
      <c r="Q665" s="46"/>
    </row>
    <row r="666" spans="8:17" ht="15">
      <c r="H666" s="46"/>
      <c r="I666" s="46"/>
      <c r="J666" s="46"/>
      <c r="K666" s="46"/>
      <c r="L666" s="46"/>
      <c r="M666" s="46"/>
      <c r="N666" s="46"/>
      <c r="O666" s="46"/>
      <c r="P666" s="46"/>
      <c r="Q666" s="46"/>
    </row>
    <row r="667" spans="8:17" ht="15">
      <c r="H667" s="46"/>
      <c r="I667" s="46"/>
      <c r="J667" s="46"/>
      <c r="K667" s="46"/>
      <c r="L667" s="46"/>
      <c r="M667" s="46"/>
      <c r="N667" s="46"/>
      <c r="O667" s="46"/>
      <c r="P667" s="46"/>
      <c r="Q667" s="46"/>
    </row>
    <row r="668" spans="8:17" ht="15">
      <c r="H668" s="46"/>
      <c r="I668" s="46"/>
      <c r="J668" s="46"/>
      <c r="K668" s="46"/>
      <c r="L668" s="46"/>
      <c r="M668" s="46"/>
      <c r="N668" s="46"/>
      <c r="O668" s="46"/>
      <c r="P668" s="46"/>
      <c r="Q668" s="46"/>
    </row>
    <row r="669" spans="8:17" ht="15">
      <c r="H669" s="46"/>
      <c r="I669" s="46"/>
      <c r="J669" s="46"/>
      <c r="K669" s="46"/>
      <c r="L669" s="46"/>
      <c r="M669" s="46"/>
      <c r="N669" s="46"/>
      <c r="O669" s="46"/>
      <c r="P669" s="46"/>
      <c r="Q669" s="46"/>
    </row>
    <row r="670" spans="8:17" ht="15">
      <c r="H670" s="46"/>
      <c r="I670" s="46"/>
      <c r="J670" s="46"/>
      <c r="K670" s="46"/>
      <c r="L670" s="46"/>
      <c r="M670" s="46"/>
      <c r="N670" s="46"/>
      <c r="O670" s="46"/>
      <c r="P670" s="46"/>
      <c r="Q670" s="46"/>
    </row>
    <row r="671" spans="8:17" ht="15">
      <c r="H671" s="46"/>
      <c r="I671" s="46"/>
      <c r="J671" s="46"/>
      <c r="K671" s="46"/>
      <c r="L671" s="46"/>
      <c r="M671" s="46"/>
      <c r="N671" s="46"/>
      <c r="O671" s="46"/>
      <c r="P671" s="46"/>
      <c r="Q671" s="46"/>
    </row>
    <row r="672" spans="8:17" ht="15">
      <c r="H672" s="46"/>
      <c r="I672" s="46"/>
      <c r="J672" s="46"/>
      <c r="K672" s="46"/>
      <c r="L672" s="46"/>
      <c r="M672" s="46"/>
      <c r="N672" s="46"/>
      <c r="O672" s="46"/>
      <c r="P672" s="46"/>
      <c r="Q672" s="46"/>
    </row>
    <row r="673" spans="8:17" ht="15">
      <c r="H673" s="46"/>
      <c r="I673" s="46"/>
      <c r="J673" s="46"/>
      <c r="K673" s="46"/>
      <c r="L673" s="46"/>
      <c r="M673" s="46"/>
      <c r="N673" s="46"/>
      <c r="O673" s="46"/>
      <c r="P673" s="46"/>
      <c r="Q673" s="46"/>
    </row>
    <row r="674" spans="8:17" ht="15">
      <c r="H674" s="46"/>
      <c r="I674" s="46"/>
      <c r="J674" s="46"/>
      <c r="K674" s="46"/>
      <c r="L674" s="46"/>
      <c r="M674" s="46"/>
      <c r="N674" s="46"/>
      <c r="O674" s="46"/>
      <c r="P674" s="46"/>
      <c r="Q674" s="46"/>
    </row>
    <row r="675" spans="8:17" ht="15">
      <c r="H675" s="46"/>
      <c r="I675" s="46"/>
      <c r="J675" s="46"/>
      <c r="K675" s="46"/>
      <c r="L675" s="46"/>
      <c r="M675" s="46"/>
      <c r="N675" s="46"/>
      <c r="O675" s="46"/>
      <c r="P675" s="46"/>
      <c r="Q675" s="46"/>
    </row>
    <row r="676" spans="8:17" ht="15">
      <c r="H676" s="46"/>
      <c r="I676" s="46"/>
      <c r="J676" s="46"/>
      <c r="K676" s="46"/>
      <c r="L676" s="46"/>
      <c r="M676" s="46"/>
      <c r="N676" s="46"/>
      <c r="O676" s="46"/>
      <c r="P676" s="46"/>
      <c r="Q676" s="46"/>
    </row>
    <row r="677" spans="8:17" ht="15">
      <c r="H677" s="46"/>
      <c r="I677" s="46"/>
      <c r="J677" s="46"/>
      <c r="K677" s="46"/>
      <c r="L677" s="46"/>
      <c r="M677" s="46"/>
      <c r="N677" s="46"/>
      <c r="O677" s="46"/>
      <c r="P677" s="46"/>
      <c r="Q677" s="46"/>
    </row>
    <row r="678" spans="8:17" ht="15">
      <c r="H678" s="46"/>
      <c r="I678" s="46"/>
      <c r="J678" s="46"/>
      <c r="K678" s="46"/>
      <c r="L678" s="46"/>
      <c r="M678" s="46"/>
      <c r="N678" s="46"/>
      <c r="O678" s="46"/>
      <c r="P678" s="46"/>
      <c r="Q678" s="46"/>
    </row>
    <row r="679" spans="8:17" ht="15">
      <c r="H679" s="46"/>
      <c r="I679" s="46"/>
      <c r="J679" s="46"/>
      <c r="K679" s="46"/>
      <c r="L679" s="46"/>
      <c r="M679" s="46"/>
      <c r="N679" s="46"/>
      <c r="O679" s="46"/>
      <c r="P679" s="46"/>
      <c r="Q679" s="46"/>
    </row>
    <row r="680" spans="8:17" ht="15">
      <c r="H680" s="46"/>
      <c r="I680" s="46"/>
      <c r="J680" s="46"/>
      <c r="K680" s="46"/>
      <c r="L680" s="46"/>
      <c r="M680" s="46"/>
      <c r="N680" s="46"/>
      <c r="O680" s="46"/>
      <c r="P680" s="46"/>
      <c r="Q680" s="46"/>
    </row>
    <row r="681" spans="8:17" ht="15">
      <c r="H681" s="46"/>
      <c r="I681" s="46"/>
      <c r="J681" s="46"/>
      <c r="K681" s="46"/>
      <c r="L681" s="46"/>
      <c r="M681" s="46"/>
      <c r="N681" s="46"/>
      <c r="O681" s="46"/>
      <c r="P681" s="46"/>
      <c r="Q681" s="46"/>
    </row>
    <row r="682" spans="8:17" ht="15">
      <c r="H682" s="46"/>
      <c r="I682" s="46"/>
      <c r="J682" s="46"/>
      <c r="K682" s="46"/>
      <c r="L682" s="46"/>
      <c r="M682" s="46"/>
      <c r="N682" s="46"/>
      <c r="O682" s="46"/>
      <c r="P682" s="46"/>
      <c r="Q682" s="46"/>
    </row>
    <row r="683" spans="8:17" ht="15">
      <c r="H683" s="46"/>
      <c r="I683" s="46"/>
      <c r="J683" s="46"/>
      <c r="K683" s="46"/>
      <c r="L683" s="46"/>
      <c r="M683" s="46"/>
      <c r="N683" s="46"/>
      <c r="O683" s="46"/>
      <c r="P683" s="46"/>
      <c r="Q683" s="46"/>
    </row>
    <row r="684" spans="8:17" ht="15">
      <c r="H684" s="46"/>
      <c r="I684" s="46"/>
      <c r="J684" s="46"/>
      <c r="K684" s="46"/>
      <c r="L684" s="46"/>
      <c r="M684" s="46"/>
      <c r="N684" s="46"/>
      <c r="O684" s="46"/>
      <c r="P684" s="46"/>
      <c r="Q684" s="46"/>
    </row>
    <row r="685" spans="8:17" ht="15">
      <c r="H685" s="46"/>
      <c r="I685" s="46"/>
      <c r="J685" s="46"/>
      <c r="K685" s="46"/>
      <c r="L685" s="46"/>
      <c r="M685" s="46"/>
      <c r="N685" s="46"/>
      <c r="O685" s="46"/>
      <c r="P685" s="46"/>
      <c r="Q685" s="46"/>
    </row>
    <row r="686" spans="8:17" ht="15">
      <c r="H686" s="46"/>
      <c r="I686" s="46"/>
      <c r="J686" s="46"/>
      <c r="K686" s="46"/>
      <c r="L686" s="46"/>
      <c r="M686" s="46"/>
      <c r="N686" s="46"/>
      <c r="O686" s="46"/>
      <c r="P686" s="46"/>
      <c r="Q686" s="46"/>
    </row>
    <row r="687" spans="8:17" ht="15">
      <c r="H687" s="46"/>
      <c r="I687" s="46"/>
      <c r="J687" s="46"/>
      <c r="K687" s="46"/>
      <c r="L687" s="46"/>
      <c r="M687" s="46"/>
      <c r="N687" s="46"/>
      <c r="O687" s="46"/>
      <c r="P687" s="46"/>
      <c r="Q687" s="46"/>
    </row>
    <row r="688" spans="8:17" ht="15">
      <c r="H688" s="46"/>
      <c r="I688" s="46"/>
      <c r="J688" s="46"/>
      <c r="K688" s="46"/>
      <c r="L688" s="46"/>
      <c r="M688" s="46"/>
      <c r="N688" s="46"/>
      <c r="O688" s="46"/>
      <c r="P688" s="46"/>
      <c r="Q688" s="46"/>
    </row>
    <row r="689" spans="8:17" ht="15">
      <c r="H689" s="46"/>
      <c r="I689" s="46"/>
      <c r="J689" s="46"/>
      <c r="K689" s="46"/>
      <c r="L689" s="46"/>
      <c r="M689" s="46"/>
      <c r="N689" s="46"/>
      <c r="O689" s="46"/>
      <c r="P689" s="46"/>
      <c r="Q689" s="46"/>
    </row>
    <row r="690" spans="8:17" ht="15">
      <c r="H690" s="46"/>
      <c r="I690" s="46"/>
      <c r="J690" s="46"/>
      <c r="K690" s="46"/>
      <c r="L690" s="46"/>
      <c r="M690" s="46"/>
      <c r="N690" s="46"/>
      <c r="O690" s="46"/>
      <c r="P690" s="46"/>
      <c r="Q690" s="46"/>
    </row>
    <row r="691" spans="8:17" ht="15">
      <c r="H691" s="46"/>
      <c r="I691" s="46"/>
      <c r="J691" s="46"/>
      <c r="K691" s="46"/>
      <c r="L691" s="46"/>
      <c r="M691" s="46"/>
      <c r="N691" s="46"/>
      <c r="O691" s="46"/>
      <c r="P691" s="46"/>
      <c r="Q691" s="46"/>
    </row>
    <row r="692" spans="8:17" ht="15">
      <c r="H692" s="46"/>
      <c r="I692" s="46"/>
      <c r="J692" s="46"/>
      <c r="K692" s="46"/>
      <c r="L692" s="46"/>
      <c r="M692" s="46"/>
      <c r="N692" s="46"/>
      <c r="O692" s="46"/>
      <c r="P692" s="46"/>
      <c r="Q692" s="46"/>
    </row>
    <row r="693" spans="8:17" ht="15">
      <c r="H693" s="46"/>
      <c r="I693" s="46"/>
      <c r="J693" s="46"/>
      <c r="K693" s="46"/>
      <c r="L693" s="46"/>
      <c r="M693" s="46"/>
      <c r="N693" s="46"/>
      <c r="O693" s="46"/>
      <c r="P693" s="46"/>
      <c r="Q693" s="46"/>
    </row>
    <row r="694" spans="8:17" ht="15">
      <c r="H694" s="46"/>
      <c r="I694" s="46"/>
      <c r="J694" s="46"/>
      <c r="K694" s="46"/>
      <c r="L694" s="46"/>
      <c r="M694" s="46"/>
      <c r="N694" s="46"/>
      <c r="O694" s="46"/>
      <c r="P694" s="46"/>
      <c r="Q694" s="46"/>
    </row>
    <row r="695" spans="8:17" ht="15">
      <c r="H695" s="46"/>
      <c r="I695" s="46"/>
      <c r="J695" s="46"/>
      <c r="K695" s="46"/>
      <c r="L695" s="46"/>
      <c r="M695" s="46"/>
      <c r="N695" s="46"/>
      <c r="O695" s="46"/>
      <c r="P695" s="46"/>
      <c r="Q695" s="46"/>
    </row>
    <row r="696" spans="8:17" ht="15">
      <c r="H696" s="46"/>
      <c r="I696" s="46"/>
      <c r="J696" s="46"/>
      <c r="K696" s="46"/>
      <c r="L696" s="46"/>
      <c r="M696" s="46"/>
      <c r="N696" s="46"/>
      <c r="O696" s="46"/>
      <c r="P696" s="46"/>
      <c r="Q696" s="46"/>
    </row>
    <row r="697" spans="8:17" ht="15">
      <c r="H697" s="46"/>
      <c r="I697" s="46"/>
      <c r="J697" s="46"/>
      <c r="K697" s="46"/>
      <c r="L697" s="46"/>
      <c r="M697" s="46"/>
      <c r="N697" s="46"/>
      <c r="O697" s="46"/>
      <c r="P697" s="46"/>
      <c r="Q697" s="46"/>
    </row>
    <row r="698" spans="8:17" ht="15">
      <c r="H698" s="46"/>
      <c r="I698" s="46"/>
      <c r="J698" s="46"/>
      <c r="K698" s="46"/>
      <c r="L698" s="46"/>
      <c r="M698" s="46"/>
      <c r="N698" s="46"/>
      <c r="O698" s="46"/>
      <c r="P698" s="46"/>
      <c r="Q698" s="46"/>
    </row>
    <row r="699" spans="8:17" ht="15">
      <c r="H699" s="46"/>
      <c r="I699" s="46"/>
      <c r="J699" s="46"/>
      <c r="K699" s="46"/>
      <c r="L699" s="46"/>
      <c r="M699" s="46"/>
      <c r="N699" s="46"/>
      <c r="O699" s="46"/>
      <c r="P699" s="46"/>
      <c r="Q699" s="46"/>
    </row>
    <row r="700" spans="8:17" ht="15">
      <c r="H700" s="46"/>
      <c r="I700" s="46"/>
      <c r="J700" s="46"/>
      <c r="K700" s="46"/>
      <c r="L700" s="46"/>
      <c r="M700" s="46"/>
      <c r="N700" s="46"/>
      <c r="O700" s="46"/>
      <c r="P700" s="46"/>
      <c r="Q700" s="46"/>
    </row>
    <row r="701" spans="8:17" ht="15">
      <c r="H701" s="46"/>
      <c r="I701" s="46"/>
      <c r="J701" s="46"/>
      <c r="K701" s="46"/>
      <c r="L701" s="46"/>
      <c r="M701" s="46"/>
      <c r="N701" s="46"/>
      <c r="O701" s="46"/>
      <c r="P701" s="46"/>
      <c r="Q701" s="46"/>
    </row>
    <row r="702" spans="8:17" ht="15">
      <c r="H702" s="46"/>
      <c r="I702" s="46"/>
      <c r="J702" s="46"/>
      <c r="K702" s="46"/>
      <c r="L702" s="46"/>
      <c r="M702" s="46"/>
      <c r="N702" s="46"/>
      <c r="O702" s="46"/>
      <c r="P702" s="46"/>
      <c r="Q702" s="46"/>
    </row>
    <row r="703" spans="8:17" ht="15">
      <c r="H703" s="46"/>
      <c r="I703" s="46"/>
      <c r="J703" s="46"/>
      <c r="K703" s="46"/>
      <c r="L703" s="46"/>
      <c r="M703" s="46"/>
      <c r="N703" s="46"/>
      <c r="O703" s="46"/>
      <c r="P703" s="46"/>
      <c r="Q703" s="46"/>
    </row>
    <row r="704" spans="8:17" ht="15">
      <c r="H704" s="46"/>
      <c r="I704" s="46"/>
      <c r="J704" s="46"/>
      <c r="K704" s="46"/>
      <c r="L704" s="46"/>
      <c r="M704" s="46"/>
      <c r="N704" s="46"/>
      <c r="O704" s="46"/>
      <c r="P704" s="46"/>
      <c r="Q704" s="46"/>
    </row>
    <row r="705" spans="8:17" ht="15">
      <c r="H705" s="46"/>
      <c r="I705" s="46"/>
      <c r="J705" s="46"/>
      <c r="K705" s="46"/>
      <c r="L705" s="46"/>
      <c r="M705" s="46"/>
      <c r="N705" s="46"/>
      <c r="O705" s="46"/>
      <c r="P705" s="46"/>
      <c r="Q705" s="46"/>
    </row>
    <row r="706" spans="8:17" ht="15">
      <c r="H706" s="46"/>
      <c r="I706" s="46"/>
      <c r="J706" s="46"/>
      <c r="K706" s="46"/>
      <c r="L706" s="46"/>
      <c r="M706" s="46"/>
      <c r="N706" s="46"/>
      <c r="O706" s="46"/>
      <c r="P706" s="46"/>
      <c r="Q706" s="46"/>
    </row>
    <row r="707" spans="8:17" ht="15">
      <c r="H707" s="46"/>
      <c r="I707" s="46"/>
      <c r="J707" s="46"/>
      <c r="K707" s="46"/>
      <c r="L707" s="46"/>
      <c r="M707" s="46"/>
      <c r="N707" s="46"/>
      <c r="O707" s="46"/>
      <c r="P707" s="46"/>
      <c r="Q707" s="46"/>
    </row>
    <row r="708" spans="8:17" ht="15">
      <c r="H708" s="46"/>
      <c r="I708" s="46"/>
      <c r="J708" s="46"/>
      <c r="K708" s="46"/>
      <c r="L708" s="46"/>
      <c r="M708" s="46"/>
      <c r="N708" s="46"/>
      <c r="O708" s="46"/>
      <c r="P708" s="46"/>
      <c r="Q708" s="46"/>
    </row>
    <row r="709" spans="8:17" ht="15">
      <c r="H709" s="46"/>
      <c r="I709" s="46"/>
      <c r="J709" s="46"/>
      <c r="K709" s="46"/>
      <c r="L709" s="46"/>
      <c r="M709" s="46"/>
      <c r="N709" s="46"/>
      <c r="O709" s="46"/>
      <c r="P709" s="46"/>
      <c r="Q709" s="46"/>
    </row>
    <row r="710" spans="8:17" ht="15">
      <c r="H710" s="46"/>
      <c r="I710" s="46"/>
      <c r="J710" s="46"/>
      <c r="K710" s="46"/>
      <c r="L710" s="46"/>
      <c r="M710" s="46"/>
      <c r="N710" s="46"/>
      <c r="O710" s="46"/>
      <c r="P710" s="46"/>
      <c r="Q710" s="46"/>
    </row>
    <row r="711" spans="8:17" ht="15">
      <c r="H711" s="46"/>
      <c r="I711" s="46"/>
      <c r="J711" s="46"/>
      <c r="K711" s="46"/>
      <c r="L711" s="46"/>
      <c r="M711" s="46"/>
      <c r="N711" s="46"/>
      <c r="O711" s="46"/>
      <c r="P711" s="46"/>
      <c r="Q711" s="46"/>
    </row>
  </sheetData>
  <sheetProtection password="C61D" sheet="1"/>
  <mergeCells count="10">
    <mergeCell ref="B9:G9"/>
    <mergeCell ref="B8:G8"/>
    <mergeCell ref="B10:G10"/>
    <mergeCell ref="B11:G11"/>
    <mergeCell ref="C133:F133"/>
    <mergeCell ref="B2:G2"/>
    <mergeCell ref="B3:G3"/>
    <mergeCell ref="B4:G4"/>
    <mergeCell ref="B5:G5"/>
    <mergeCell ref="B6:G6"/>
  </mergeCells>
  <printOptions/>
  <pageMargins left="0.236220472440945" right="0.236220472440945" top="0.748031496062992" bottom="0.748031496062992" header="0.31496062992126" footer="0.31496062992126"/>
  <pageSetup fitToHeight="1" fitToWidth="1" horizontalDpi="600" verticalDpi="600" orientation="portrait" scale="14" r:id="rId2"/>
  <headerFooter>
    <oddHeader>&amp;R&amp;P de &amp;N</oddHeader>
  </headerFooter>
  <drawing r:id="rId1"/>
</worksheet>
</file>

<file path=xl/worksheets/sheet4.xml><?xml version="1.0" encoding="utf-8"?>
<worksheet xmlns="http://schemas.openxmlformats.org/spreadsheetml/2006/main" xmlns:r="http://schemas.openxmlformats.org/officeDocument/2006/relationships">
  <sheetPr>
    <tabColor theme="7" tint="0.39998000860214233"/>
    <pageSetUpPr fitToPage="1"/>
  </sheetPr>
  <dimension ref="B2:Q589"/>
  <sheetViews>
    <sheetView showGridLines="0" view="pageBreakPreview" zoomScaleNormal="95" zoomScaleSheetLayoutView="100" zoomScalePageLayoutView="0" workbookViewId="0" topLeftCell="A1">
      <selection activeCell="F15" sqref="F15"/>
    </sheetView>
  </sheetViews>
  <sheetFormatPr defaultColWidth="8.7109375" defaultRowHeight="15"/>
  <cols>
    <col min="1" max="1" width="1.7109375" style="186" customWidth="1"/>
    <col min="2" max="2" width="9.00390625" style="186" bestFit="1" customWidth="1"/>
    <col min="3" max="3" width="48.28125" style="186" customWidth="1"/>
    <col min="4" max="4" width="15.28125" style="186" customWidth="1"/>
    <col min="5" max="5" width="14.57421875" style="186" customWidth="1"/>
    <col min="6" max="6" width="19.57421875" style="186" customWidth="1"/>
    <col min="7" max="7" width="24.28125" style="186" customWidth="1"/>
    <col min="8" max="8" width="1.7109375" style="186" customWidth="1"/>
    <col min="9" max="16384" width="8.7109375" style="186" customWidth="1"/>
  </cols>
  <sheetData>
    <row r="2" spans="2:7" ht="23.25">
      <c r="B2" s="183"/>
      <c r="C2" s="184"/>
      <c r="D2" s="184"/>
      <c r="E2" s="184"/>
      <c r="F2" s="184"/>
      <c r="G2" s="185"/>
    </row>
    <row r="3" spans="2:17" ht="15">
      <c r="B3" s="187"/>
      <c r="C3" s="188"/>
      <c r="D3" s="188"/>
      <c r="E3" s="188"/>
      <c r="F3" s="188"/>
      <c r="G3" s="189"/>
      <c r="H3" s="190"/>
      <c r="I3" s="190"/>
      <c r="J3" s="190"/>
      <c r="K3" s="190"/>
      <c r="L3" s="190"/>
      <c r="M3" s="190"/>
      <c r="N3" s="190"/>
      <c r="O3" s="190"/>
      <c r="P3" s="190"/>
      <c r="Q3" s="190"/>
    </row>
    <row r="4" spans="2:17" ht="15">
      <c r="B4" s="187"/>
      <c r="C4" s="188"/>
      <c r="D4" s="188"/>
      <c r="E4" s="188"/>
      <c r="F4" s="188"/>
      <c r="G4" s="189"/>
      <c r="H4" s="190"/>
      <c r="I4" s="190"/>
      <c r="J4" s="190"/>
      <c r="K4" s="190"/>
      <c r="L4" s="190"/>
      <c r="M4" s="190"/>
      <c r="N4" s="190"/>
      <c r="O4" s="190"/>
      <c r="P4" s="190"/>
      <c r="Q4" s="190"/>
    </row>
    <row r="5" spans="2:17" ht="15">
      <c r="B5" s="187"/>
      <c r="C5" s="188"/>
      <c r="D5" s="188"/>
      <c r="E5" s="188"/>
      <c r="F5" s="188"/>
      <c r="G5" s="189"/>
      <c r="H5" s="190"/>
      <c r="I5" s="190"/>
      <c r="J5" s="190"/>
      <c r="K5" s="190"/>
      <c r="L5" s="190"/>
      <c r="M5" s="190"/>
      <c r="N5" s="190"/>
      <c r="O5" s="190"/>
      <c r="P5" s="190"/>
      <c r="Q5" s="190"/>
    </row>
    <row r="6" spans="2:17" ht="15">
      <c r="B6" s="191"/>
      <c r="C6" s="192"/>
      <c r="D6" s="192"/>
      <c r="E6" s="192"/>
      <c r="F6" s="192"/>
      <c r="G6" s="193"/>
      <c r="H6" s="190"/>
      <c r="I6" s="190"/>
      <c r="J6" s="190"/>
      <c r="K6" s="190"/>
      <c r="L6" s="190"/>
      <c r="M6" s="190"/>
      <c r="N6" s="190"/>
      <c r="O6" s="190"/>
      <c r="P6" s="190"/>
      <c r="Q6" s="190"/>
    </row>
    <row r="7" spans="2:17" ht="15">
      <c r="B7" s="194"/>
      <c r="C7" s="195"/>
      <c r="D7" s="195"/>
      <c r="E7" s="195"/>
      <c r="F7" s="195"/>
      <c r="G7" s="196"/>
      <c r="H7" s="190"/>
      <c r="I7" s="190"/>
      <c r="J7" s="190"/>
      <c r="K7" s="190"/>
      <c r="L7" s="190"/>
      <c r="M7" s="190"/>
      <c r="N7" s="190"/>
      <c r="O7" s="190"/>
      <c r="P7" s="190"/>
      <c r="Q7" s="190"/>
    </row>
    <row r="8" spans="2:17" ht="21">
      <c r="B8" s="197" t="s">
        <v>24</v>
      </c>
      <c r="C8" s="198"/>
      <c r="D8" s="198"/>
      <c r="E8" s="198"/>
      <c r="F8" s="198"/>
      <c r="G8" s="199"/>
      <c r="H8" s="190"/>
      <c r="I8" s="190"/>
      <c r="J8" s="190"/>
      <c r="K8" s="190"/>
      <c r="L8" s="190"/>
      <c r="M8" s="190"/>
      <c r="N8" s="190"/>
      <c r="O8" s="190"/>
      <c r="P8" s="190"/>
      <c r="Q8" s="190"/>
    </row>
    <row r="9" spans="2:17" ht="21">
      <c r="B9" s="200" t="s">
        <v>17</v>
      </c>
      <c r="C9" s="201"/>
      <c r="D9" s="201"/>
      <c r="E9" s="201"/>
      <c r="F9" s="201"/>
      <c r="G9" s="202"/>
      <c r="H9" s="190"/>
      <c r="I9" s="190"/>
      <c r="J9" s="190"/>
      <c r="K9" s="190"/>
      <c r="L9" s="190"/>
      <c r="M9" s="190"/>
      <c r="N9" s="190"/>
      <c r="O9" s="190"/>
      <c r="P9" s="190"/>
      <c r="Q9" s="190"/>
    </row>
    <row r="10" spans="2:17" ht="19.5">
      <c r="B10" s="203" t="s">
        <v>72</v>
      </c>
      <c r="C10" s="204"/>
      <c r="D10" s="204"/>
      <c r="E10" s="204"/>
      <c r="F10" s="204"/>
      <c r="G10" s="205"/>
      <c r="H10" s="190"/>
      <c r="I10" s="190"/>
      <c r="J10" s="190"/>
      <c r="K10" s="190"/>
      <c r="L10" s="190"/>
      <c r="M10" s="190"/>
      <c r="N10" s="190"/>
      <c r="O10" s="190"/>
      <c r="P10" s="190"/>
      <c r="Q10" s="190"/>
    </row>
    <row r="11" spans="2:17" ht="15">
      <c r="B11" s="206" t="s">
        <v>555</v>
      </c>
      <c r="C11" s="207"/>
      <c r="D11" s="207"/>
      <c r="E11" s="207"/>
      <c r="F11" s="207"/>
      <c r="G11" s="208"/>
      <c r="H11" s="190"/>
      <c r="I11" s="190"/>
      <c r="J11" s="190"/>
      <c r="K11" s="190"/>
      <c r="L11" s="190"/>
      <c r="M11" s="190"/>
      <c r="N11" s="190"/>
      <c r="O11" s="190"/>
      <c r="P11" s="190"/>
      <c r="Q11" s="190"/>
    </row>
    <row r="12" spans="2:17" ht="15">
      <c r="B12" s="209" t="s">
        <v>6</v>
      </c>
      <c r="C12" s="210" t="s">
        <v>23</v>
      </c>
      <c r="D12" s="211" t="s">
        <v>7</v>
      </c>
      <c r="E12" s="210" t="s">
        <v>5</v>
      </c>
      <c r="F12" s="211" t="s">
        <v>8</v>
      </c>
      <c r="G12" s="212" t="s">
        <v>9</v>
      </c>
      <c r="H12" s="190"/>
      <c r="I12" s="190"/>
      <c r="J12" s="190"/>
      <c r="K12" s="190"/>
      <c r="L12" s="190"/>
      <c r="M12" s="190"/>
      <c r="N12" s="190"/>
      <c r="O12" s="190"/>
      <c r="P12" s="190"/>
      <c r="Q12" s="190"/>
    </row>
    <row r="13" spans="2:17" ht="15">
      <c r="B13" s="213">
        <v>2.1</v>
      </c>
      <c r="C13" s="213" t="s">
        <v>564</v>
      </c>
      <c r="D13" s="213"/>
      <c r="E13" s="213"/>
      <c r="F13" s="213"/>
      <c r="G13" s="213"/>
      <c r="H13" s="190"/>
      <c r="I13" s="190"/>
      <c r="J13" s="190"/>
      <c r="K13" s="190"/>
      <c r="L13" s="190"/>
      <c r="M13" s="190"/>
      <c r="N13" s="190"/>
      <c r="O13" s="190"/>
      <c r="P13" s="190"/>
      <c r="Q13" s="190"/>
    </row>
    <row r="14" spans="2:17" ht="15.75">
      <c r="B14" s="214" t="s">
        <v>569</v>
      </c>
      <c r="C14" s="213" t="s">
        <v>565</v>
      </c>
      <c r="D14" s="215"/>
      <c r="E14" s="216"/>
      <c r="F14" s="217"/>
      <c r="G14" s="218">
        <f>+SUBTOTAL(9,G15:G27)</f>
        <v>0</v>
      </c>
      <c r="H14" s="190"/>
      <c r="I14" s="190"/>
      <c r="J14" s="190"/>
      <c r="K14" s="190"/>
      <c r="L14" s="190"/>
      <c r="M14" s="190"/>
      <c r="N14" s="190"/>
      <c r="O14" s="190"/>
      <c r="P14" s="190"/>
      <c r="Q14" s="190"/>
    </row>
    <row r="15" spans="2:17" ht="33" customHeight="1">
      <c r="B15" s="219" t="s">
        <v>570</v>
      </c>
      <c r="C15" s="220" t="s">
        <v>556</v>
      </c>
      <c r="D15" s="221">
        <v>4</v>
      </c>
      <c r="E15" s="222" t="s">
        <v>5</v>
      </c>
      <c r="F15" s="237"/>
      <c r="G15" s="223">
        <f>D15*F15</f>
        <v>0</v>
      </c>
      <c r="H15" s="190"/>
      <c r="I15" s="190"/>
      <c r="J15" s="190"/>
      <c r="K15" s="190"/>
      <c r="L15" s="190"/>
      <c r="M15" s="190"/>
      <c r="N15" s="190"/>
      <c r="O15" s="190"/>
      <c r="P15" s="190"/>
      <c r="Q15" s="190"/>
    </row>
    <row r="16" spans="2:17" ht="33" customHeight="1">
      <c r="B16" s="219" t="s">
        <v>572</v>
      </c>
      <c r="C16" s="220" t="s">
        <v>557</v>
      </c>
      <c r="D16" s="221">
        <v>4</v>
      </c>
      <c r="E16" s="222" t="s">
        <v>5</v>
      </c>
      <c r="F16" s="238"/>
      <c r="G16" s="223">
        <f>D16*F16</f>
        <v>0</v>
      </c>
      <c r="H16" s="190"/>
      <c r="I16" s="190"/>
      <c r="J16" s="190"/>
      <c r="K16" s="190"/>
      <c r="L16" s="190"/>
      <c r="M16" s="190"/>
      <c r="N16" s="190"/>
      <c r="O16" s="190"/>
      <c r="P16" s="190"/>
      <c r="Q16" s="190"/>
    </row>
    <row r="17" spans="2:17" ht="42.75">
      <c r="B17" s="219" t="s">
        <v>573</v>
      </c>
      <c r="C17" s="220" t="s">
        <v>702</v>
      </c>
      <c r="D17" s="221">
        <v>4</v>
      </c>
      <c r="E17" s="222" t="s">
        <v>5</v>
      </c>
      <c r="F17" s="238"/>
      <c r="G17" s="223">
        <f aca="true" t="shared" si="0" ref="G17:G25">D17*F17</f>
        <v>0</v>
      </c>
      <c r="H17" s="190"/>
      <c r="I17" s="190"/>
      <c r="J17" s="190"/>
      <c r="K17" s="190"/>
      <c r="L17" s="190"/>
      <c r="M17" s="190"/>
      <c r="N17" s="190"/>
      <c r="O17" s="190"/>
      <c r="P17" s="190"/>
      <c r="Q17" s="190"/>
    </row>
    <row r="18" spans="2:17" ht="33" customHeight="1">
      <c r="B18" s="219" t="s">
        <v>574</v>
      </c>
      <c r="C18" s="220" t="s">
        <v>696</v>
      </c>
      <c r="D18" s="221">
        <v>4</v>
      </c>
      <c r="E18" s="222" t="s">
        <v>5</v>
      </c>
      <c r="F18" s="237"/>
      <c r="G18" s="223">
        <f t="shared" si="0"/>
        <v>0</v>
      </c>
      <c r="H18" s="190"/>
      <c r="I18" s="190"/>
      <c r="J18" s="190"/>
      <c r="K18" s="190"/>
      <c r="L18" s="190"/>
      <c r="M18" s="190"/>
      <c r="N18" s="190"/>
      <c r="O18" s="190"/>
      <c r="P18" s="190"/>
      <c r="Q18" s="190"/>
    </row>
    <row r="19" spans="2:17" ht="33" customHeight="1">
      <c r="B19" s="219" t="s">
        <v>575</v>
      </c>
      <c r="C19" s="220" t="s">
        <v>697</v>
      </c>
      <c r="D19" s="221">
        <v>4</v>
      </c>
      <c r="E19" s="222" t="s">
        <v>5</v>
      </c>
      <c r="F19" s="237"/>
      <c r="G19" s="223">
        <f t="shared" si="0"/>
        <v>0</v>
      </c>
      <c r="H19" s="190"/>
      <c r="I19" s="190"/>
      <c r="J19" s="190"/>
      <c r="K19" s="190"/>
      <c r="L19" s="190"/>
      <c r="M19" s="190"/>
      <c r="N19" s="190"/>
      <c r="O19" s="190"/>
      <c r="P19" s="190"/>
      <c r="Q19" s="190"/>
    </row>
    <row r="20" spans="2:17" ht="33" customHeight="1">
      <c r="B20" s="219" t="s">
        <v>576</v>
      </c>
      <c r="C20" s="220" t="s">
        <v>559</v>
      </c>
      <c r="D20" s="224">
        <v>1</v>
      </c>
      <c r="E20" s="222" t="s">
        <v>5</v>
      </c>
      <c r="F20" s="237"/>
      <c r="G20" s="223">
        <f t="shared" si="0"/>
        <v>0</v>
      </c>
      <c r="H20" s="190"/>
      <c r="I20" s="190"/>
      <c r="J20" s="190"/>
      <c r="K20" s="190"/>
      <c r="L20" s="190"/>
      <c r="M20" s="190"/>
      <c r="N20" s="190"/>
      <c r="O20" s="190"/>
      <c r="P20" s="190"/>
      <c r="Q20" s="190"/>
    </row>
    <row r="21" spans="2:17" ht="42.75">
      <c r="B21" s="219" t="s">
        <v>577</v>
      </c>
      <c r="C21" s="220" t="s">
        <v>700</v>
      </c>
      <c r="D21" s="221">
        <v>4</v>
      </c>
      <c r="E21" s="222" t="s">
        <v>5</v>
      </c>
      <c r="F21" s="238"/>
      <c r="G21" s="223">
        <f t="shared" si="0"/>
        <v>0</v>
      </c>
      <c r="H21" s="190"/>
      <c r="I21" s="190"/>
      <c r="J21" s="190"/>
      <c r="K21" s="190"/>
      <c r="L21" s="190"/>
      <c r="M21" s="190"/>
      <c r="N21" s="190"/>
      <c r="O21" s="190"/>
      <c r="P21" s="190"/>
      <c r="Q21" s="190"/>
    </row>
    <row r="22" spans="2:17" ht="33" customHeight="1">
      <c r="B22" s="219" t="s">
        <v>578</v>
      </c>
      <c r="C22" s="220" t="s">
        <v>560</v>
      </c>
      <c r="D22" s="221">
        <v>8</v>
      </c>
      <c r="E22" s="222" t="s">
        <v>5</v>
      </c>
      <c r="F22" s="237"/>
      <c r="G22" s="223">
        <f t="shared" si="0"/>
        <v>0</v>
      </c>
      <c r="H22" s="190"/>
      <c r="I22" s="190"/>
      <c r="J22" s="190"/>
      <c r="K22" s="190"/>
      <c r="L22" s="190"/>
      <c r="M22" s="190"/>
      <c r="N22" s="190"/>
      <c r="O22" s="190"/>
      <c r="P22" s="190"/>
      <c r="Q22" s="190"/>
    </row>
    <row r="23" spans="2:17" ht="33" customHeight="1">
      <c r="B23" s="219" t="s">
        <v>579</v>
      </c>
      <c r="C23" s="220" t="s">
        <v>561</v>
      </c>
      <c r="D23" s="224">
        <v>1</v>
      </c>
      <c r="E23" s="222" t="s">
        <v>5</v>
      </c>
      <c r="F23" s="238"/>
      <c r="G23" s="225">
        <f t="shared" si="0"/>
        <v>0</v>
      </c>
      <c r="H23" s="190"/>
      <c r="I23" s="190"/>
      <c r="J23" s="190"/>
      <c r="K23" s="190"/>
      <c r="L23" s="190"/>
      <c r="M23" s="190"/>
      <c r="N23" s="190"/>
      <c r="O23" s="190"/>
      <c r="P23" s="190"/>
      <c r="Q23" s="190"/>
    </row>
    <row r="24" spans="2:17" ht="85.5">
      <c r="B24" s="219" t="s">
        <v>580</v>
      </c>
      <c r="C24" s="220" t="s">
        <v>701</v>
      </c>
      <c r="D24" s="224">
        <v>1</v>
      </c>
      <c r="E24" s="222" t="s">
        <v>5</v>
      </c>
      <c r="F24" s="178"/>
      <c r="G24" s="225">
        <f t="shared" si="0"/>
        <v>0</v>
      </c>
      <c r="H24" s="190"/>
      <c r="I24" s="190"/>
      <c r="J24" s="190"/>
      <c r="K24" s="190"/>
      <c r="L24" s="190"/>
      <c r="M24" s="190"/>
      <c r="N24" s="190"/>
      <c r="O24" s="190"/>
      <c r="P24" s="190"/>
      <c r="Q24" s="190"/>
    </row>
    <row r="25" spans="2:17" ht="85.5">
      <c r="B25" s="219" t="s">
        <v>581</v>
      </c>
      <c r="C25" s="220" t="s">
        <v>699</v>
      </c>
      <c r="D25" s="221">
        <v>4</v>
      </c>
      <c r="E25" s="222" t="s">
        <v>5</v>
      </c>
      <c r="F25" s="178"/>
      <c r="G25" s="223">
        <f t="shared" si="0"/>
        <v>0</v>
      </c>
      <c r="H25" s="190"/>
      <c r="I25" s="190"/>
      <c r="J25" s="190"/>
      <c r="K25" s="190"/>
      <c r="L25" s="190"/>
      <c r="M25" s="190"/>
      <c r="N25" s="190"/>
      <c r="O25" s="190"/>
      <c r="P25" s="190"/>
      <c r="Q25" s="190"/>
    </row>
    <row r="26" spans="2:17" ht="85.5">
      <c r="B26" s="219" t="s">
        <v>582</v>
      </c>
      <c r="C26" s="220" t="s">
        <v>698</v>
      </c>
      <c r="D26" s="221">
        <v>1</v>
      </c>
      <c r="E26" s="222" t="s">
        <v>5</v>
      </c>
      <c r="F26" s="178"/>
      <c r="G26" s="223">
        <f>D26*F26</f>
        <v>0</v>
      </c>
      <c r="H26" s="190"/>
      <c r="I26" s="190"/>
      <c r="J26" s="190"/>
      <c r="K26" s="190"/>
      <c r="L26" s="190"/>
      <c r="M26" s="190"/>
      <c r="N26" s="190"/>
      <c r="O26" s="190"/>
      <c r="P26" s="190"/>
      <c r="Q26" s="190"/>
    </row>
    <row r="27" spans="2:17" ht="33" customHeight="1">
      <c r="B27" s="219" t="s">
        <v>583</v>
      </c>
      <c r="C27" s="220" t="s">
        <v>566</v>
      </c>
      <c r="D27" s="221">
        <v>2</v>
      </c>
      <c r="E27" s="222" t="s">
        <v>5</v>
      </c>
      <c r="F27" s="238"/>
      <c r="G27" s="223">
        <f>D27*F27</f>
        <v>0</v>
      </c>
      <c r="H27" s="190"/>
      <c r="I27" s="190"/>
      <c r="J27" s="190"/>
      <c r="K27" s="190"/>
      <c r="L27" s="190"/>
      <c r="M27" s="190"/>
      <c r="N27" s="190"/>
      <c r="O27" s="190"/>
      <c r="P27" s="190"/>
      <c r="Q27" s="190"/>
    </row>
    <row r="28" spans="2:17" ht="15.75">
      <c r="B28" s="214" t="s">
        <v>584</v>
      </c>
      <c r="C28" s="213" t="s">
        <v>590</v>
      </c>
      <c r="D28" s="215"/>
      <c r="E28" s="216"/>
      <c r="F28" s="179"/>
      <c r="G28" s="218">
        <f>+SUBTOTAL(9,G29:G33)</f>
        <v>0</v>
      </c>
      <c r="H28" s="190"/>
      <c r="I28" s="190"/>
      <c r="J28" s="190"/>
      <c r="K28" s="190"/>
      <c r="L28" s="190"/>
      <c r="M28" s="190"/>
      <c r="N28" s="190"/>
      <c r="O28" s="190"/>
      <c r="P28" s="190"/>
      <c r="Q28" s="190"/>
    </row>
    <row r="29" spans="2:17" ht="28.5">
      <c r="B29" s="219" t="s">
        <v>585</v>
      </c>
      <c r="C29" s="220" t="s">
        <v>562</v>
      </c>
      <c r="D29" s="221">
        <v>0.972</v>
      </c>
      <c r="E29" s="227" t="s">
        <v>1</v>
      </c>
      <c r="F29" s="178"/>
      <c r="G29" s="223">
        <f>D29*F29</f>
        <v>0</v>
      </c>
      <c r="H29" s="190"/>
      <c r="I29" s="190"/>
      <c r="J29" s="190"/>
      <c r="K29" s="190"/>
      <c r="L29" s="190"/>
      <c r="M29" s="190"/>
      <c r="N29" s="190"/>
      <c r="O29" s="190"/>
      <c r="P29" s="190"/>
      <c r="Q29" s="190"/>
    </row>
    <row r="30" spans="2:17" ht="28.5">
      <c r="B30" s="219" t="s">
        <v>586</v>
      </c>
      <c r="C30" s="220" t="s">
        <v>563</v>
      </c>
      <c r="D30" s="221">
        <v>2.8440000000000003</v>
      </c>
      <c r="E30" s="227" t="s">
        <v>1</v>
      </c>
      <c r="F30" s="178"/>
      <c r="G30" s="223">
        <f>D30*F30</f>
        <v>0</v>
      </c>
      <c r="H30" s="190"/>
      <c r="I30" s="190"/>
      <c r="J30" s="190"/>
      <c r="K30" s="190"/>
      <c r="L30" s="190"/>
      <c r="M30" s="190"/>
      <c r="N30" s="190"/>
      <c r="O30" s="190"/>
      <c r="P30" s="190"/>
      <c r="Q30" s="190"/>
    </row>
    <row r="31" spans="2:17" ht="87" customHeight="1">
      <c r="B31" s="219" t="s">
        <v>587</v>
      </c>
      <c r="C31" s="228" t="s">
        <v>567</v>
      </c>
      <c r="D31" s="229">
        <f>2.525*7.75-(2*2.47*2)</f>
        <v>9.688749999999997</v>
      </c>
      <c r="E31" s="230" t="s">
        <v>1</v>
      </c>
      <c r="F31" s="178"/>
      <c r="G31" s="223">
        <f>D31*F31</f>
        <v>0</v>
      </c>
      <c r="H31" s="190"/>
      <c r="I31" s="190"/>
      <c r="J31" s="190"/>
      <c r="K31" s="190"/>
      <c r="L31" s="190"/>
      <c r="M31" s="190"/>
      <c r="N31" s="190"/>
      <c r="O31" s="190"/>
      <c r="P31" s="190"/>
      <c r="Q31" s="190"/>
    </row>
    <row r="32" spans="2:17" ht="42.75">
      <c r="B32" s="219" t="s">
        <v>588</v>
      </c>
      <c r="C32" s="220" t="s">
        <v>709</v>
      </c>
      <c r="D32" s="224">
        <v>5.06</v>
      </c>
      <c r="E32" s="227" t="s">
        <v>1</v>
      </c>
      <c r="F32" s="178"/>
      <c r="G32" s="223">
        <f>D32*F32</f>
        <v>0</v>
      </c>
      <c r="H32" s="190"/>
      <c r="I32" s="190"/>
      <c r="J32" s="190"/>
      <c r="K32" s="190"/>
      <c r="L32" s="190"/>
      <c r="M32" s="190"/>
      <c r="N32" s="190"/>
      <c r="O32" s="190"/>
      <c r="P32" s="190"/>
      <c r="Q32" s="190"/>
    </row>
    <row r="33" spans="2:17" ht="71.25">
      <c r="B33" s="219" t="s">
        <v>589</v>
      </c>
      <c r="C33" s="220" t="s">
        <v>568</v>
      </c>
      <c r="D33" s="224">
        <f>(2.525*7.75-(2*2.47))*3</f>
        <v>43.88624999999999</v>
      </c>
      <c r="E33" s="227" t="s">
        <v>1</v>
      </c>
      <c r="F33" s="178"/>
      <c r="G33" s="223">
        <f>D33*F33</f>
        <v>0</v>
      </c>
      <c r="H33" s="190"/>
      <c r="I33" s="190"/>
      <c r="J33" s="190"/>
      <c r="K33" s="190"/>
      <c r="L33" s="190"/>
      <c r="M33" s="190"/>
      <c r="N33" s="190"/>
      <c r="O33" s="190"/>
      <c r="P33" s="190"/>
      <c r="Q33" s="190"/>
    </row>
    <row r="34" spans="2:17" ht="15.75">
      <c r="B34" s="214" t="s">
        <v>703</v>
      </c>
      <c r="C34" s="213" t="s">
        <v>704</v>
      </c>
      <c r="D34" s="215"/>
      <c r="E34" s="216"/>
      <c r="F34" s="179"/>
      <c r="G34" s="218">
        <f>+SUBTOTAL(9,G35:G37)</f>
        <v>0</v>
      </c>
      <c r="H34" s="190"/>
      <c r="I34" s="190"/>
      <c r="J34" s="190"/>
      <c r="K34" s="190"/>
      <c r="L34" s="190"/>
      <c r="M34" s="190"/>
      <c r="N34" s="190"/>
      <c r="O34" s="190"/>
      <c r="P34" s="190"/>
      <c r="Q34" s="190"/>
    </row>
    <row r="35" spans="2:17" ht="85.5">
      <c r="B35" s="219" t="s">
        <v>705</v>
      </c>
      <c r="C35" s="220" t="s">
        <v>708</v>
      </c>
      <c r="D35" s="224">
        <f>1.16*3.02*3</f>
        <v>10.509599999999999</v>
      </c>
      <c r="E35" s="227" t="s">
        <v>1</v>
      </c>
      <c r="F35" s="178"/>
      <c r="G35" s="223">
        <f>D35*F35</f>
        <v>0</v>
      </c>
      <c r="H35" s="190"/>
      <c r="I35" s="190"/>
      <c r="J35" s="190"/>
      <c r="K35" s="190"/>
      <c r="L35" s="190"/>
      <c r="M35" s="190"/>
      <c r="N35" s="190"/>
      <c r="O35" s="190"/>
      <c r="P35" s="190"/>
      <c r="Q35" s="190"/>
    </row>
    <row r="36" spans="2:17" ht="71.25">
      <c r="B36" s="219" t="s">
        <v>706</v>
      </c>
      <c r="C36" s="231" t="s">
        <v>88</v>
      </c>
      <c r="D36" s="219">
        <f>1.5*3.08*4+4.4</f>
        <v>22.880000000000003</v>
      </c>
      <c r="E36" s="222" t="s">
        <v>1</v>
      </c>
      <c r="F36" s="180"/>
      <c r="G36" s="223">
        <f>D36*F36</f>
        <v>0</v>
      </c>
      <c r="H36" s="190"/>
      <c r="I36" s="190"/>
      <c r="J36" s="190"/>
      <c r="K36" s="190"/>
      <c r="L36" s="190"/>
      <c r="M36" s="190"/>
      <c r="N36" s="190"/>
      <c r="O36" s="190"/>
      <c r="P36" s="190"/>
      <c r="Q36" s="190"/>
    </row>
    <row r="37" spans="2:17" ht="71.25">
      <c r="B37" s="219" t="s">
        <v>707</v>
      </c>
      <c r="C37" s="231" t="s">
        <v>107</v>
      </c>
      <c r="D37" s="219">
        <v>6</v>
      </c>
      <c r="E37" s="222" t="s">
        <v>5</v>
      </c>
      <c r="F37" s="180"/>
      <c r="G37" s="223">
        <f>D37*F37</f>
        <v>0</v>
      </c>
      <c r="H37" s="190"/>
      <c r="I37" s="190"/>
      <c r="J37" s="190"/>
      <c r="K37" s="190"/>
      <c r="L37" s="190"/>
      <c r="M37" s="190"/>
      <c r="N37" s="190"/>
      <c r="O37" s="190"/>
      <c r="P37" s="190"/>
      <c r="Q37" s="190"/>
    </row>
    <row r="38" spans="2:17" ht="15">
      <c r="B38" s="219"/>
      <c r="C38" s="231"/>
      <c r="D38" s="219"/>
      <c r="E38" s="222"/>
      <c r="F38" s="226"/>
      <c r="G38" s="223"/>
      <c r="H38" s="190"/>
      <c r="I38" s="190"/>
      <c r="J38" s="190"/>
      <c r="K38" s="190"/>
      <c r="L38" s="190"/>
      <c r="M38" s="190"/>
      <c r="N38" s="190"/>
      <c r="O38" s="190"/>
      <c r="P38" s="190"/>
      <c r="Q38" s="190"/>
    </row>
    <row r="39" spans="2:17" ht="15">
      <c r="B39" s="232"/>
      <c r="C39" s="233" t="s">
        <v>42</v>
      </c>
      <c r="D39" s="234"/>
      <c r="E39" s="234"/>
      <c r="F39" s="235"/>
      <c r="G39" s="236">
        <f>+SUBTOTAL(9,G14:G38)</f>
        <v>0</v>
      </c>
      <c r="H39" s="190"/>
      <c r="I39" s="190"/>
      <c r="J39" s="190"/>
      <c r="K39" s="190"/>
      <c r="L39" s="190"/>
      <c r="M39" s="190"/>
      <c r="N39" s="190"/>
      <c r="O39" s="190"/>
      <c r="P39" s="190"/>
      <c r="Q39" s="190"/>
    </row>
    <row r="40" spans="8:17" ht="15">
      <c r="H40" s="190"/>
      <c r="I40" s="190"/>
      <c r="J40" s="190"/>
      <c r="K40" s="190"/>
      <c r="L40" s="190"/>
      <c r="M40" s="190"/>
      <c r="N40" s="190"/>
      <c r="O40" s="190"/>
      <c r="P40" s="190"/>
      <c r="Q40" s="190"/>
    </row>
    <row r="41" spans="8:17" ht="15">
      <c r="H41" s="190"/>
      <c r="I41" s="190"/>
      <c r="J41" s="190"/>
      <c r="K41" s="190"/>
      <c r="L41" s="190"/>
      <c r="M41" s="190"/>
      <c r="N41" s="190"/>
      <c r="O41" s="190"/>
      <c r="P41" s="190"/>
      <c r="Q41" s="190"/>
    </row>
    <row r="42" spans="8:17" ht="15">
      <c r="H42" s="190"/>
      <c r="I42" s="190"/>
      <c r="J42" s="190"/>
      <c r="K42" s="190"/>
      <c r="L42" s="190"/>
      <c r="M42" s="190"/>
      <c r="N42" s="190"/>
      <c r="O42" s="190"/>
      <c r="P42" s="190"/>
      <c r="Q42" s="190"/>
    </row>
    <row r="43" spans="8:17" ht="15">
      <c r="H43" s="190"/>
      <c r="I43" s="190"/>
      <c r="J43" s="190"/>
      <c r="K43" s="190"/>
      <c r="L43" s="190"/>
      <c r="M43" s="190"/>
      <c r="N43" s="190"/>
      <c r="O43" s="190"/>
      <c r="P43" s="190"/>
      <c r="Q43" s="190"/>
    </row>
    <row r="44" spans="8:17" ht="15">
      <c r="H44" s="190"/>
      <c r="I44" s="190"/>
      <c r="J44" s="190"/>
      <c r="K44" s="190"/>
      <c r="L44" s="190"/>
      <c r="M44" s="190"/>
      <c r="N44" s="190"/>
      <c r="O44" s="190"/>
      <c r="P44" s="190"/>
      <c r="Q44" s="190"/>
    </row>
    <row r="45" spans="8:17" ht="15">
      <c r="H45" s="190"/>
      <c r="I45" s="190"/>
      <c r="J45" s="190"/>
      <c r="K45" s="190"/>
      <c r="L45" s="190"/>
      <c r="M45" s="190"/>
      <c r="N45" s="190"/>
      <c r="O45" s="190"/>
      <c r="P45" s="190"/>
      <c r="Q45" s="190"/>
    </row>
    <row r="46" spans="8:17" ht="15">
      <c r="H46" s="190"/>
      <c r="I46" s="190"/>
      <c r="J46" s="190"/>
      <c r="K46" s="190"/>
      <c r="L46" s="190"/>
      <c r="M46" s="190"/>
      <c r="N46" s="190"/>
      <c r="O46" s="190"/>
      <c r="P46" s="190"/>
      <c r="Q46" s="190"/>
    </row>
    <row r="47" spans="8:17" ht="15">
      <c r="H47" s="190"/>
      <c r="I47" s="190"/>
      <c r="J47" s="190"/>
      <c r="K47" s="190"/>
      <c r="L47" s="190"/>
      <c r="M47" s="190"/>
      <c r="N47" s="190"/>
      <c r="O47" s="190"/>
      <c r="P47" s="190"/>
      <c r="Q47" s="190"/>
    </row>
    <row r="48" spans="8:17" ht="15">
      <c r="H48" s="190"/>
      <c r="I48" s="190"/>
      <c r="J48" s="190"/>
      <c r="K48" s="190"/>
      <c r="L48" s="190"/>
      <c r="M48" s="190"/>
      <c r="N48" s="190"/>
      <c r="O48" s="190"/>
      <c r="P48" s="190"/>
      <c r="Q48" s="190"/>
    </row>
    <row r="49" spans="8:17" ht="15">
      <c r="H49" s="190"/>
      <c r="I49" s="190"/>
      <c r="J49" s="190"/>
      <c r="K49" s="190"/>
      <c r="L49" s="190"/>
      <c r="M49" s="190"/>
      <c r="N49" s="190"/>
      <c r="O49" s="190"/>
      <c r="P49" s="190"/>
      <c r="Q49" s="190"/>
    </row>
    <row r="50" spans="8:17" ht="15">
      <c r="H50" s="190"/>
      <c r="I50" s="190"/>
      <c r="J50" s="190"/>
      <c r="K50" s="190"/>
      <c r="L50" s="190"/>
      <c r="M50" s="190"/>
      <c r="N50" s="190"/>
      <c r="O50" s="190"/>
      <c r="P50" s="190"/>
      <c r="Q50" s="190"/>
    </row>
    <row r="51" spans="8:17" ht="15">
      <c r="H51" s="190"/>
      <c r="I51" s="190"/>
      <c r="J51" s="190"/>
      <c r="K51" s="190"/>
      <c r="L51" s="190"/>
      <c r="M51" s="190"/>
      <c r="N51" s="190"/>
      <c r="O51" s="190"/>
      <c r="P51" s="190"/>
      <c r="Q51" s="190"/>
    </row>
    <row r="52" spans="8:17" ht="15">
      <c r="H52" s="190"/>
      <c r="I52" s="190"/>
      <c r="J52" s="190"/>
      <c r="K52" s="190"/>
      <c r="L52" s="190"/>
      <c r="M52" s="190"/>
      <c r="N52" s="190"/>
      <c r="O52" s="190"/>
      <c r="P52" s="190"/>
      <c r="Q52" s="190"/>
    </row>
    <row r="53" spans="8:17" ht="15">
      <c r="H53" s="190"/>
      <c r="I53" s="190"/>
      <c r="J53" s="190"/>
      <c r="K53" s="190"/>
      <c r="L53" s="190"/>
      <c r="M53" s="190"/>
      <c r="N53" s="190"/>
      <c r="O53" s="190"/>
      <c r="P53" s="190"/>
      <c r="Q53" s="190"/>
    </row>
    <row r="54" spans="8:17" ht="15">
      <c r="H54" s="190"/>
      <c r="I54" s="190"/>
      <c r="J54" s="190"/>
      <c r="K54" s="190"/>
      <c r="L54" s="190"/>
      <c r="M54" s="190"/>
      <c r="N54" s="190"/>
      <c r="O54" s="190"/>
      <c r="P54" s="190"/>
      <c r="Q54" s="190"/>
    </row>
    <row r="55" spans="8:17" ht="15">
      <c r="H55" s="190"/>
      <c r="I55" s="190"/>
      <c r="J55" s="190"/>
      <c r="K55" s="190"/>
      <c r="L55" s="190"/>
      <c r="M55" s="190"/>
      <c r="N55" s="190"/>
      <c r="O55" s="190"/>
      <c r="P55" s="190"/>
      <c r="Q55" s="190"/>
    </row>
    <row r="56" spans="8:17" ht="15">
      <c r="H56" s="190"/>
      <c r="I56" s="190"/>
      <c r="J56" s="190"/>
      <c r="K56" s="190"/>
      <c r="L56" s="190"/>
      <c r="M56" s="190"/>
      <c r="N56" s="190"/>
      <c r="O56" s="190"/>
      <c r="P56" s="190"/>
      <c r="Q56" s="190"/>
    </row>
    <row r="57" spans="8:17" ht="15">
      <c r="H57" s="190"/>
      <c r="I57" s="190"/>
      <c r="J57" s="190"/>
      <c r="K57" s="190"/>
      <c r="L57" s="190"/>
      <c r="M57" s="190"/>
      <c r="N57" s="190"/>
      <c r="O57" s="190"/>
      <c r="P57" s="190"/>
      <c r="Q57" s="190"/>
    </row>
    <row r="58" spans="8:17" ht="15">
      <c r="H58" s="190"/>
      <c r="I58" s="190"/>
      <c r="J58" s="190"/>
      <c r="K58" s="190"/>
      <c r="L58" s="190"/>
      <c r="M58" s="190"/>
      <c r="N58" s="190"/>
      <c r="O58" s="190"/>
      <c r="P58" s="190"/>
      <c r="Q58" s="190"/>
    </row>
    <row r="59" spans="8:17" ht="15">
      <c r="H59" s="190"/>
      <c r="I59" s="190"/>
      <c r="J59" s="190"/>
      <c r="K59" s="190"/>
      <c r="L59" s="190"/>
      <c r="M59" s="190"/>
      <c r="N59" s="190"/>
      <c r="O59" s="190"/>
      <c r="P59" s="190"/>
      <c r="Q59" s="190"/>
    </row>
    <row r="60" spans="8:17" ht="15">
      <c r="H60" s="190"/>
      <c r="I60" s="190"/>
      <c r="J60" s="190"/>
      <c r="K60" s="190"/>
      <c r="L60" s="190"/>
      <c r="M60" s="190"/>
      <c r="N60" s="190"/>
      <c r="O60" s="190"/>
      <c r="P60" s="190"/>
      <c r="Q60" s="190"/>
    </row>
    <row r="61" spans="8:17" ht="15">
      <c r="H61" s="190"/>
      <c r="I61" s="190"/>
      <c r="J61" s="190"/>
      <c r="K61" s="190"/>
      <c r="L61" s="190"/>
      <c r="M61" s="190"/>
      <c r="N61" s="190"/>
      <c r="O61" s="190"/>
      <c r="P61" s="190"/>
      <c r="Q61" s="190"/>
    </row>
    <row r="62" spans="8:17" ht="15">
      <c r="H62" s="190"/>
      <c r="I62" s="190"/>
      <c r="J62" s="190"/>
      <c r="K62" s="190"/>
      <c r="L62" s="190"/>
      <c r="M62" s="190"/>
      <c r="N62" s="190"/>
      <c r="O62" s="190"/>
      <c r="P62" s="190"/>
      <c r="Q62" s="190"/>
    </row>
    <row r="63" spans="8:17" ht="15">
      <c r="H63" s="190"/>
      <c r="I63" s="190"/>
      <c r="J63" s="190"/>
      <c r="K63" s="190"/>
      <c r="L63" s="190"/>
      <c r="M63" s="190"/>
      <c r="N63" s="190"/>
      <c r="O63" s="190"/>
      <c r="P63" s="190"/>
      <c r="Q63" s="190"/>
    </row>
    <row r="64" spans="8:17" ht="15">
      <c r="H64" s="190"/>
      <c r="I64" s="190"/>
      <c r="J64" s="190"/>
      <c r="K64" s="190"/>
      <c r="L64" s="190"/>
      <c r="M64" s="190"/>
      <c r="N64" s="190"/>
      <c r="O64" s="190"/>
      <c r="P64" s="190"/>
      <c r="Q64" s="190"/>
    </row>
    <row r="65" spans="8:17" ht="15">
      <c r="H65" s="190"/>
      <c r="I65" s="190"/>
      <c r="J65" s="190"/>
      <c r="K65" s="190"/>
      <c r="L65" s="190"/>
      <c r="M65" s="190"/>
      <c r="N65" s="190"/>
      <c r="O65" s="190"/>
      <c r="P65" s="190"/>
      <c r="Q65" s="190"/>
    </row>
    <row r="66" spans="8:17" ht="15">
      <c r="H66" s="190"/>
      <c r="I66" s="190"/>
      <c r="J66" s="190"/>
      <c r="K66" s="190"/>
      <c r="L66" s="190"/>
      <c r="M66" s="190"/>
      <c r="N66" s="190"/>
      <c r="O66" s="190"/>
      <c r="P66" s="190"/>
      <c r="Q66" s="190"/>
    </row>
    <row r="67" spans="8:17" ht="15">
      <c r="H67" s="190"/>
      <c r="I67" s="190"/>
      <c r="J67" s="190"/>
      <c r="K67" s="190"/>
      <c r="L67" s="190"/>
      <c r="M67" s="190"/>
      <c r="N67" s="190"/>
      <c r="O67" s="190"/>
      <c r="P67" s="190"/>
      <c r="Q67" s="190"/>
    </row>
    <row r="68" spans="8:17" ht="15">
      <c r="H68" s="190"/>
      <c r="I68" s="190"/>
      <c r="J68" s="190"/>
      <c r="K68" s="190"/>
      <c r="L68" s="190"/>
      <c r="M68" s="190"/>
      <c r="N68" s="190"/>
      <c r="O68" s="190"/>
      <c r="P68" s="190"/>
      <c r="Q68" s="190"/>
    </row>
    <row r="69" spans="8:17" ht="15">
      <c r="H69" s="190"/>
      <c r="I69" s="190"/>
      <c r="J69" s="190"/>
      <c r="K69" s="190"/>
      <c r="L69" s="190"/>
      <c r="M69" s="190"/>
      <c r="N69" s="190"/>
      <c r="O69" s="190"/>
      <c r="P69" s="190"/>
      <c r="Q69" s="190"/>
    </row>
    <row r="70" spans="8:17" ht="15">
      <c r="H70" s="190"/>
      <c r="I70" s="190"/>
      <c r="J70" s="190"/>
      <c r="K70" s="190"/>
      <c r="L70" s="190"/>
      <c r="M70" s="190"/>
      <c r="N70" s="190"/>
      <c r="O70" s="190"/>
      <c r="P70" s="190"/>
      <c r="Q70" s="190"/>
    </row>
    <row r="71" spans="8:17" ht="15">
      <c r="H71" s="190"/>
      <c r="I71" s="190"/>
      <c r="J71" s="190"/>
      <c r="K71" s="190"/>
      <c r="L71" s="190"/>
      <c r="M71" s="190"/>
      <c r="N71" s="190"/>
      <c r="O71" s="190"/>
      <c r="P71" s="190"/>
      <c r="Q71" s="190"/>
    </row>
    <row r="72" spans="8:17" ht="15">
      <c r="H72" s="190"/>
      <c r="I72" s="190"/>
      <c r="J72" s="190"/>
      <c r="K72" s="190"/>
      <c r="L72" s="190"/>
      <c r="M72" s="190"/>
      <c r="N72" s="190"/>
      <c r="O72" s="190"/>
      <c r="P72" s="190"/>
      <c r="Q72" s="190"/>
    </row>
    <row r="73" spans="8:17" ht="15">
      <c r="H73" s="190"/>
      <c r="I73" s="190"/>
      <c r="J73" s="190"/>
      <c r="K73" s="190"/>
      <c r="L73" s="190"/>
      <c r="M73" s="190"/>
      <c r="N73" s="190"/>
      <c r="O73" s="190"/>
      <c r="P73" s="190"/>
      <c r="Q73" s="190"/>
    </row>
    <row r="74" spans="8:17" ht="15">
      <c r="H74" s="190"/>
      <c r="I74" s="190"/>
      <c r="J74" s="190"/>
      <c r="K74" s="190"/>
      <c r="L74" s="190"/>
      <c r="M74" s="190"/>
      <c r="N74" s="190"/>
      <c r="O74" s="190"/>
      <c r="P74" s="190"/>
      <c r="Q74" s="190"/>
    </row>
    <row r="75" spans="8:17" ht="15">
      <c r="H75" s="190"/>
      <c r="I75" s="190"/>
      <c r="J75" s="190"/>
      <c r="K75" s="190"/>
      <c r="L75" s="190"/>
      <c r="M75" s="190"/>
      <c r="N75" s="190"/>
      <c r="O75" s="190"/>
      <c r="P75" s="190"/>
      <c r="Q75" s="190"/>
    </row>
    <row r="76" spans="8:17" ht="15">
      <c r="H76" s="190"/>
      <c r="I76" s="190"/>
      <c r="J76" s="190"/>
      <c r="K76" s="190"/>
      <c r="L76" s="190"/>
      <c r="M76" s="190"/>
      <c r="N76" s="190"/>
      <c r="O76" s="190"/>
      <c r="P76" s="190"/>
      <c r="Q76" s="190"/>
    </row>
    <row r="77" spans="8:17" ht="15">
      <c r="H77" s="190"/>
      <c r="I77" s="190"/>
      <c r="J77" s="190"/>
      <c r="K77" s="190"/>
      <c r="L77" s="190"/>
      <c r="M77" s="190"/>
      <c r="N77" s="190"/>
      <c r="O77" s="190"/>
      <c r="P77" s="190"/>
      <c r="Q77" s="190"/>
    </row>
    <row r="78" spans="8:17" ht="15">
      <c r="H78" s="190"/>
      <c r="I78" s="190"/>
      <c r="J78" s="190"/>
      <c r="K78" s="190"/>
      <c r="L78" s="190"/>
      <c r="M78" s="190"/>
      <c r="N78" s="190"/>
      <c r="O78" s="190"/>
      <c r="P78" s="190"/>
      <c r="Q78" s="190"/>
    </row>
    <row r="79" spans="8:17" ht="15">
      <c r="H79" s="190"/>
      <c r="I79" s="190"/>
      <c r="J79" s="190"/>
      <c r="K79" s="190"/>
      <c r="L79" s="190"/>
      <c r="M79" s="190"/>
      <c r="N79" s="190"/>
      <c r="O79" s="190"/>
      <c r="P79" s="190"/>
      <c r="Q79" s="190"/>
    </row>
    <row r="80" spans="8:17" ht="15">
      <c r="H80" s="190"/>
      <c r="I80" s="190"/>
      <c r="J80" s="190"/>
      <c r="K80" s="190"/>
      <c r="L80" s="190"/>
      <c r="M80" s="190"/>
      <c r="N80" s="190"/>
      <c r="O80" s="190"/>
      <c r="P80" s="190"/>
      <c r="Q80" s="190"/>
    </row>
    <row r="81" spans="8:17" ht="15">
      <c r="H81" s="190"/>
      <c r="I81" s="190"/>
      <c r="J81" s="190"/>
      <c r="K81" s="190"/>
      <c r="L81" s="190"/>
      <c r="M81" s="190"/>
      <c r="N81" s="190"/>
      <c r="O81" s="190"/>
      <c r="P81" s="190"/>
      <c r="Q81" s="190"/>
    </row>
    <row r="82" spans="8:17" ht="15">
      <c r="H82" s="190"/>
      <c r="I82" s="190"/>
      <c r="J82" s="190"/>
      <c r="K82" s="190"/>
      <c r="L82" s="190"/>
      <c r="M82" s="190"/>
      <c r="N82" s="190"/>
      <c r="O82" s="190"/>
      <c r="P82" s="190"/>
      <c r="Q82" s="190"/>
    </row>
    <row r="83" spans="8:17" ht="15">
      <c r="H83" s="190"/>
      <c r="I83" s="190"/>
      <c r="J83" s="190"/>
      <c r="K83" s="190"/>
      <c r="L83" s="190"/>
      <c r="M83" s="190"/>
      <c r="N83" s="190"/>
      <c r="O83" s="190"/>
      <c r="P83" s="190"/>
      <c r="Q83" s="190"/>
    </row>
    <row r="84" spans="8:17" ht="15">
      <c r="H84" s="190"/>
      <c r="I84" s="190"/>
      <c r="J84" s="190"/>
      <c r="K84" s="190"/>
      <c r="L84" s="190"/>
      <c r="M84" s="190"/>
      <c r="N84" s="190"/>
      <c r="O84" s="190"/>
      <c r="P84" s="190"/>
      <c r="Q84" s="190"/>
    </row>
    <row r="85" spans="8:17" ht="15">
      <c r="H85" s="190"/>
      <c r="I85" s="190"/>
      <c r="J85" s="190"/>
      <c r="K85" s="190"/>
      <c r="L85" s="190"/>
      <c r="M85" s="190"/>
      <c r="N85" s="190"/>
      <c r="O85" s="190"/>
      <c r="P85" s="190"/>
      <c r="Q85" s="190"/>
    </row>
    <row r="86" spans="8:17" ht="15">
      <c r="H86" s="190"/>
      <c r="I86" s="190"/>
      <c r="J86" s="190"/>
      <c r="K86" s="190"/>
      <c r="L86" s="190"/>
      <c r="M86" s="190"/>
      <c r="N86" s="190"/>
      <c r="O86" s="190"/>
      <c r="P86" s="190"/>
      <c r="Q86" s="190"/>
    </row>
    <row r="87" spans="8:17" ht="15">
      <c r="H87" s="190"/>
      <c r="I87" s="190"/>
      <c r="J87" s="190"/>
      <c r="K87" s="190"/>
      <c r="L87" s="190"/>
      <c r="M87" s="190"/>
      <c r="N87" s="190"/>
      <c r="O87" s="190"/>
      <c r="P87" s="190"/>
      <c r="Q87" s="190"/>
    </row>
    <row r="88" spans="8:17" ht="15">
      <c r="H88" s="190"/>
      <c r="I88" s="190"/>
      <c r="J88" s="190"/>
      <c r="K88" s="190"/>
      <c r="L88" s="190"/>
      <c r="M88" s="190"/>
      <c r="N88" s="190"/>
      <c r="O88" s="190"/>
      <c r="P88" s="190"/>
      <c r="Q88" s="190"/>
    </row>
    <row r="89" spans="8:17" ht="15">
      <c r="H89" s="190"/>
      <c r="I89" s="190"/>
      <c r="J89" s="190"/>
      <c r="K89" s="190"/>
      <c r="L89" s="190"/>
      <c r="M89" s="190"/>
      <c r="N89" s="190"/>
      <c r="O89" s="190"/>
      <c r="P89" s="190"/>
      <c r="Q89" s="190"/>
    </row>
    <row r="90" spans="8:17" ht="15">
      <c r="H90" s="190"/>
      <c r="I90" s="190"/>
      <c r="J90" s="190"/>
      <c r="K90" s="190"/>
      <c r="L90" s="190"/>
      <c r="M90" s="190"/>
      <c r="N90" s="190"/>
      <c r="O90" s="190"/>
      <c r="P90" s="190"/>
      <c r="Q90" s="190"/>
    </row>
    <row r="91" spans="8:17" ht="15">
      <c r="H91" s="190"/>
      <c r="I91" s="190"/>
      <c r="J91" s="190"/>
      <c r="K91" s="190"/>
      <c r="L91" s="190"/>
      <c r="M91" s="190"/>
      <c r="N91" s="190"/>
      <c r="O91" s="190"/>
      <c r="P91" s="190"/>
      <c r="Q91" s="190"/>
    </row>
    <row r="92" spans="8:17" ht="15">
      <c r="H92" s="190"/>
      <c r="I92" s="190"/>
      <c r="J92" s="190"/>
      <c r="K92" s="190"/>
      <c r="L92" s="190"/>
      <c r="M92" s="190"/>
      <c r="N92" s="190"/>
      <c r="O92" s="190"/>
      <c r="P92" s="190"/>
      <c r="Q92" s="190"/>
    </row>
    <row r="93" spans="8:17" ht="15">
      <c r="H93" s="190"/>
      <c r="I93" s="190"/>
      <c r="J93" s="190"/>
      <c r="K93" s="190"/>
      <c r="L93" s="190"/>
      <c r="M93" s="190"/>
      <c r="N93" s="190"/>
      <c r="O93" s="190"/>
      <c r="P93" s="190"/>
      <c r="Q93" s="190"/>
    </row>
    <row r="94" spans="8:17" ht="15">
      <c r="H94" s="190"/>
      <c r="I94" s="190"/>
      <c r="J94" s="190"/>
      <c r="K94" s="190"/>
      <c r="L94" s="190"/>
      <c r="M94" s="190"/>
      <c r="N94" s="190"/>
      <c r="O94" s="190"/>
      <c r="P94" s="190"/>
      <c r="Q94" s="190"/>
    </row>
    <row r="95" spans="8:17" ht="15">
      <c r="H95" s="190"/>
      <c r="I95" s="190"/>
      <c r="J95" s="190"/>
      <c r="K95" s="190"/>
      <c r="L95" s="190"/>
      <c r="M95" s="190"/>
      <c r="N95" s="190"/>
      <c r="O95" s="190"/>
      <c r="P95" s="190"/>
      <c r="Q95" s="190"/>
    </row>
    <row r="96" spans="8:17" ht="15">
      <c r="H96" s="190"/>
      <c r="I96" s="190"/>
      <c r="J96" s="190"/>
      <c r="K96" s="190"/>
      <c r="L96" s="190"/>
      <c r="M96" s="190"/>
      <c r="N96" s="190"/>
      <c r="O96" s="190"/>
      <c r="P96" s="190"/>
      <c r="Q96" s="190"/>
    </row>
    <row r="97" spans="8:17" ht="15">
      <c r="H97" s="190"/>
      <c r="I97" s="190"/>
      <c r="J97" s="190"/>
      <c r="K97" s="190"/>
      <c r="L97" s="190"/>
      <c r="M97" s="190"/>
      <c r="N97" s="190"/>
      <c r="O97" s="190"/>
      <c r="P97" s="190"/>
      <c r="Q97" s="190"/>
    </row>
    <row r="98" spans="8:17" ht="15">
      <c r="H98" s="190"/>
      <c r="I98" s="190"/>
      <c r="J98" s="190"/>
      <c r="K98" s="190"/>
      <c r="L98" s="190"/>
      <c r="M98" s="190"/>
      <c r="N98" s="190"/>
      <c r="O98" s="190"/>
      <c r="P98" s="190"/>
      <c r="Q98" s="190"/>
    </row>
    <row r="99" spans="8:17" ht="15">
      <c r="H99" s="190"/>
      <c r="I99" s="190"/>
      <c r="J99" s="190"/>
      <c r="K99" s="190"/>
      <c r="L99" s="190"/>
      <c r="M99" s="190"/>
      <c r="N99" s="190"/>
      <c r="O99" s="190"/>
      <c r="P99" s="190"/>
      <c r="Q99" s="190"/>
    </row>
    <row r="100" spans="8:17" ht="15">
      <c r="H100" s="190"/>
      <c r="I100" s="190"/>
      <c r="J100" s="190"/>
      <c r="K100" s="190"/>
      <c r="L100" s="190"/>
      <c r="M100" s="190"/>
      <c r="N100" s="190"/>
      <c r="O100" s="190"/>
      <c r="P100" s="190"/>
      <c r="Q100" s="190"/>
    </row>
    <row r="101" spans="8:17" ht="15">
      <c r="H101" s="190"/>
      <c r="I101" s="190"/>
      <c r="J101" s="190"/>
      <c r="K101" s="190"/>
      <c r="L101" s="190"/>
      <c r="M101" s="190"/>
      <c r="N101" s="190"/>
      <c r="O101" s="190"/>
      <c r="P101" s="190"/>
      <c r="Q101" s="190"/>
    </row>
    <row r="102" spans="8:17" ht="15">
      <c r="H102" s="190"/>
      <c r="I102" s="190"/>
      <c r="J102" s="190"/>
      <c r="K102" s="190"/>
      <c r="L102" s="190"/>
      <c r="M102" s="190"/>
      <c r="N102" s="190"/>
      <c r="O102" s="190"/>
      <c r="P102" s="190"/>
      <c r="Q102" s="190"/>
    </row>
    <row r="103" spans="8:17" ht="15">
      <c r="H103" s="190"/>
      <c r="I103" s="190"/>
      <c r="J103" s="190"/>
      <c r="K103" s="190"/>
      <c r="L103" s="190"/>
      <c r="M103" s="190"/>
      <c r="N103" s="190"/>
      <c r="O103" s="190"/>
      <c r="P103" s="190"/>
      <c r="Q103" s="190"/>
    </row>
    <row r="104" spans="8:17" ht="15">
      <c r="H104" s="190"/>
      <c r="I104" s="190"/>
      <c r="J104" s="190"/>
      <c r="K104" s="190"/>
      <c r="L104" s="190"/>
      <c r="M104" s="190"/>
      <c r="N104" s="190"/>
      <c r="O104" s="190"/>
      <c r="P104" s="190"/>
      <c r="Q104" s="190"/>
    </row>
    <row r="105" spans="8:17" ht="15">
      <c r="H105" s="190"/>
      <c r="I105" s="190"/>
      <c r="J105" s="190"/>
      <c r="K105" s="190"/>
      <c r="L105" s="190"/>
      <c r="M105" s="190"/>
      <c r="N105" s="190"/>
      <c r="O105" s="190"/>
      <c r="P105" s="190"/>
      <c r="Q105" s="190"/>
    </row>
    <row r="106" spans="8:17" ht="15">
      <c r="H106" s="190"/>
      <c r="I106" s="190"/>
      <c r="J106" s="190"/>
      <c r="K106" s="190"/>
      <c r="L106" s="190"/>
      <c r="M106" s="190"/>
      <c r="N106" s="190"/>
      <c r="O106" s="190"/>
      <c r="P106" s="190"/>
      <c r="Q106" s="190"/>
    </row>
    <row r="107" spans="8:17" ht="15">
      <c r="H107" s="190"/>
      <c r="I107" s="190"/>
      <c r="J107" s="190"/>
      <c r="K107" s="190"/>
      <c r="L107" s="190"/>
      <c r="M107" s="190"/>
      <c r="N107" s="190"/>
      <c r="O107" s="190"/>
      <c r="P107" s="190"/>
      <c r="Q107" s="190"/>
    </row>
    <row r="108" spans="8:17" ht="15">
      <c r="H108" s="190"/>
      <c r="I108" s="190"/>
      <c r="J108" s="190"/>
      <c r="K108" s="190"/>
      <c r="L108" s="190"/>
      <c r="M108" s="190"/>
      <c r="N108" s="190"/>
      <c r="O108" s="190"/>
      <c r="P108" s="190"/>
      <c r="Q108" s="190"/>
    </row>
    <row r="109" spans="8:17" ht="15">
      <c r="H109" s="190"/>
      <c r="I109" s="190"/>
      <c r="J109" s="190"/>
      <c r="K109" s="190"/>
      <c r="L109" s="190"/>
      <c r="M109" s="190"/>
      <c r="N109" s="190"/>
      <c r="O109" s="190"/>
      <c r="P109" s="190"/>
      <c r="Q109" s="190"/>
    </row>
    <row r="110" spans="8:17" ht="15">
      <c r="H110" s="190"/>
      <c r="I110" s="190"/>
      <c r="J110" s="190"/>
      <c r="K110" s="190"/>
      <c r="L110" s="190"/>
      <c r="M110" s="190"/>
      <c r="N110" s="190"/>
      <c r="O110" s="190"/>
      <c r="P110" s="190"/>
      <c r="Q110" s="190"/>
    </row>
    <row r="111" spans="8:17" ht="15">
      <c r="H111" s="190"/>
      <c r="I111" s="190"/>
      <c r="J111" s="190"/>
      <c r="K111" s="190"/>
      <c r="L111" s="190"/>
      <c r="M111" s="190"/>
      <c r="N111" s="190"/>
      <c r="O111" s="190"/>
      <c r="P111" s="190"/>
      <c r="Q111" s="190"/>
    </row>
    <row r="112" spans="8:17" ht="15">
      <c r="H112" s="190"/>
      <c r="I112" s="190"/>
      <c r="J112" s="190"/>
      <c r="K112" s="190"/>
      <c r="L112" s="190"/>
      <c r="M112" s="190"/>
      <c r="N112" s="190"/>
      <c r="O112" s="190"/>
      <c r="P112" s="190"/>
      <c r="Q112" s="190"/>
    </row>
    <row r="113" spans="8:17" ht="15">
      <c r="H113" s="190"/>
      <c r="I113" s="190"/>
      <c r="J113" s="190"/>
      <c r="K113" s="190"/>
      <c r="L113" s="190"/>
      <c r="M113" s="190"/>
      <c r="N113" s="190"/>
      <c r="O113" s="190"/>
      <c r="P113" s="190"/>
      <c r="Q113" s="190"/>
    </row>
    <row r="114" spans="8:17" ht="15">
      <c r="H114" s="190"/>
      <c r="I114" s="190"/>
      <c r="J114" s="190"/>
      <c r="K114" s="190"/>
      <c r="L114" s="190"/>
      <c r="M114" s="190"/>
      <c r="N114" s="190"/>
      <c r="O114" s="190"/>
      <c r="P114" s="190"/>
      <c r="Q114" s="190"/>
    </row>
    <row r="115" spans="8:17" ht="15">
      <c r="H115" s="190"/>
      <c r="I115" s="190"/>
      <c r="J115" s="190"/>
      <c r="K115" s="190"/>
      <c r="L115" s="190"/>
      <c r="M115" s="190"/>
      <c r="N115" s="190"/>
      <c r="O115" s="190"/>
      <c r="P115" s="190"/>
      <c r="Q115" s="190"/>
    </row>
    <row r="116" spans="8:17" ht="15">
      <c r="H116" s="190"/>
      <c r="I116" s="190"/>
      <c r="J116" s="190"/>
      <c r="K116" s="190"/>
      <c r="L116" s="190"/>
      <c r="M116" s="190"/>
      <c r="N116" s="190"/>
      <c r="O116" s="190"/>
      <c r="P116" s="190"/>
      <c r="Q116" s="190"/>
    </row>
    <row r="117" spans="8:17" ht="15">
      <c r="H117" s="190"/>
      <c r="I117" s="190"/>
      <c r="J117" s="190"/>
      <c r="K117" s="190"/>
      <c r="L117" s="190"/>
      <c r="M117" s="190"/>
      <c r="N117" s="190"/>
      <c r="O117" s="190"/>
      <c r="P117" s="190"/>
      <c r="Q117" s="190"/>
    </row>
    <row r="118" spans="8:17" ht="15">
      <c r="H118" s="190"/>
      <c r="I118" s="190"/>
      <c r="J118" s="190"/>
      <c r="K118" s="190"/>
      <c r="L118" s="190"/>
      <c r="M118" s="190"/>
      <c r="N118" s="190"/>
      <c r="O118" s="190"/>
      <c r="P118" s="190"/>
      <c r="Q118" s="190"/>
    </row>
    <row r="119" spans="8:17" ht="15">
      <c r="H119" s="190"/>
      <c r="I119" s="190"/>
      <c r="J119" s="190"/>
      <c r="K119" s="190"/>
      <c r="L119" s="190"/>
      <c r="M119" s="190"/>
      <c r="N119" s="190"/>
      <c r="O119" s="190"/>
      <c r="P119" s="190"/>
      <c r="Q119" s="190"/>
    </row>
    <row r="120" spans="8:17" ht="15">
      <c r="H120" s="190"/>
      <c r="I120" s="190"/>
      <c r="J120" s="190"/>
      <c r="K120" s="190"/>
      <c r="L120" s="190"/>
      <c r="M120" s="190"/>
      <c r="N120" s="190"/>
      <c r="O120" s="190"/>
      <c r="P120" s="190"/>
      <c r="Q120" s="190"/>
    </row>
    <row r="121" spans="8:17" ht="15">
      <c r="H121" s="190"/>
      <c r="I121" s="190"/>
      <c r="J121" s="190"/>
      <c r="K121" s="190"/>
      <c r="L121" s="190"/>
      <c r="M121" s="190"/>
      <c r="N121" s="190"/>
      <c r="O121" s="190"/>
      <c r="P121" s="190"/>
      <c r="Q121" s="190"/>
    </row>
    <row r="122" spans="8:17" ht="15">
      <c r="H122" s="190"/>
      <c r="I122" s="190"/>
      <c r="J122" s="190"/>
      <c r="K122" s="190"/>
      <c r="L122" s="190"/>
      <c r="M122" s="190"/>
      <c r="N122" s="190"/>
      <c r="O122" s="190"/>
      <c r="P122" s="190"/>
      <c r="Q122" s="190"/>
    </row>
    <row r="123" spans="8:17" ht="15">
      <c r="H123" s="190"/>
      <c r="I123" s="190"/>
      <c r="J123" s="190"/>
      <c r="K123" s="190"/>
      <c r="L123" s="190"/>
      <c r="M123" s="190"/>
      <c r="N123" s="190"/>
      <c r="O123" s="190"/>
      <c r="P123" s="190"/>
      <c r="Q123" s="190"/>
    </row>
    <row r="124" spans="8:17" ht="15">
      <c r="H124" s="190"/>
      <c r="I124" s="190"/>
      <c r="J124" s="190"/>
      <c r="K124" s="190"/>
      <c r="L124" s="190"/>
      <c r="M124" s="190"/>
      <c r="N124" s="190"/>
      <c r="O124" s="190"/>
      <c r="P124" s="190"/>
      <c r="Q124" s="190"/>
    </row>
    <row r="125" spans="8:17" ht="15">
      <c r="H125" s="190"/>
      <c r="I125" s="190"/>
      <c r="J125" s="190"/>
      <c r="K125" s="190"/>
      <c r="L125" s="190"/>
      <c r="M125" s="190"/>
      <c r="N125" s="190"/>
      <c r="O125" s="190"/>
      <c r="P125" s="190"/>
      <c r="Q125" s="190"/>
    </row>
    <row r="126" spans="8:17" ht="15">
      <c r="H126" s="190"/>
      <c r="I126" s="190"/>
      <c r="J126" s="190"/>
      <c r="K126" s="190"/>
      <c r="L126" s="190"/>
      <c r="M126" s="190"/>
      <c r="N126" s="190"/>
      <c r="O126" s="190"/>
      <c r="P126" s="190"/>
      <c r="Q126" s="190"/>
    </row>
    <row r="127" spans="8:17" ht="15">
      <c r="H127" s="190"/>
      <c r="I127" s="190"/>
      <c r="J127" s="190"/>
      <c r="K127" s="190"/>
      <c r="L127" s="190"/>
      <c r="M127" s="190"/>
      <c r="N127" s="190"/>
      <c r="O127" s="190"/>
      <c r="P127" s="190"/>
      <c r="Q127" s="190"/>
    </row>
    <row r="128" spans="8:17" ht="15">
      <c r="H128" s="190"/>
      <c r="I128" s="190"/>
      <c r="J128" s="190"/>
      <c r="K128" s="190"/>
      <c r="L128" s="190"/>
      <c r="M128" s="190"/>
      <c r="N128" s="190"/>
      <c r="O128" s="190"/>
      <c r="P128" s="190"/>
      <c r="Q128" s="190"/>
    </row>
    <row r="129" spans="8:17" ht="15">
      <c r="H129" s="190"/>
      <c r="I129" s="190"/>
      <c r="J129" s="190"/>
      <c r="K129" s="190"/>
      <c r="L129" s="190"/>
      <c r="M129" s="190"/>
      <c r="N129" s="190"/>
      <c r="O129" s="190"/>
      <c r="P129" s="190"/>
      <c r="Q129" s="190"/>
    </row>
    <row r="130" spans="8:17" ht="15">
      <c r="H130" s="190"/>
      <c r="I130" s="190"/>
      <c r="J130" s="190"/>
      <c r="K130" s="190"/>
      <c r="L130" s="190"/>
      <c r="M130" s="190"/>
      <c r="N130" s="190"/>
      <c r="O130" s="190"/>
      <c r="P130" s="190"/>
      <c r="Q130" s="190"/>
    </row>
    <row r="131" spans="8:17" ht="15">
      <c r="H131" s="190"/>
      <c r="I131" s="190"/>
      <c r="J131" s="190"/>
      <c r="K131" s="190"/>
      <c r="L131" s="190"/>
      <c r="M131" s="190"/>
      <c r="N131" s="190"/>
      <c r="O131" s="190"/>
      <c r="P131" s="190"/>
      <c r="Q131" s="190"/>
    </row>
    <row r="132" spans="8:17" ht="15">
      <c r="H132" s="190"/>
      <c r="I132" s="190"/>
      <c r="J132" s="190"/>
      <c r="K132" s="190"/>
      <c r="L132" s="190"/>
      <c r="M132" s="190"/>
      <c r="N132" s="190"/>
      <c r="O132" s="190"/>
      <c r="P132" s="190"/>
      <c r="Q132" s="190"/>
    </row>
    <row r="133" spans="8:17" ht="15">
      <c r="H133" s="190"/>
      <c r="I133" s="190"/>
      <c r="J133" s="190"/>
      <c r="K133" s="190"/>
      <c r="L133" s="190"/>
      <c r="M133" s="190"/>
      <c r="N133" s="190"/>
      <c r="O133" s="190"/>
      <c r="P133" s="190"/>
      <c r="Q133" s="190"/>
    </row>
    <row r="134" spans="8:17" ht="15">
      <c r="H134" s="190"/>
      <c r="I134" s="190"/>
      <c r="J134" s="190"/>
      <c r="K134" s="190"/>
      <c r="L134" s="190"/>
      <c r="M134" s="190"/>
      <c r="N134" s="190"/>
      <c r="O134" s="190"/>
      <c r="P134" s="190"/>
      <c r="Q134" s="190"/>
    </row>
    <row r="135" spans="8:17" ht="15">
      <c r="H135" s="190"/>
      <c r="I135" s="190"/>
      <c r="J135" s="190"/>
      <c r="K135" s="190"/>
      <c r="L135" s="190"/>
      <c r="M135" s="190"/>
      <c r="N135" s="190"/>
      <c r="O135" s="190"/>
      <c r="P135" s="190"/>
      <c r="Q135" s="190"/>
    </row>
    <row r="136" spans="8:17" ht="15">
      <c r="H136" s="190"/>
      <c r="I136" s="190"/>
      <c r="J136" s="190"/>
      <c r="K136" s="190"/>
      <c r="L136" s="190"/>
      <c r="M136" s="190"/>
      <c r="N136" s="190"/>
      <c r="O136" s="190"/>
      <c r="P136" s="190"/>
      <c r="Q136" s="190"/>
    </row>
    <row r="137" spans="8:17" ht="15">
      <c r="H137" s="190"/>
      <c r="I137" s="190"/>
      <c r="J137" s="190"/>
      <c r="K137" s="190"/>
      <c r="L137" s="190"/>
      <c r="M137" s="190"/>
      <c r="N137" s="190"/>
      <c r="O137" s="190"/>
      <c r="P137" s="190"/>
      <c r="Q137" s="190"/>
    </row>
    <row r="138" spans="8:17" ht="15">
      <c r="H138" s="190"/>
      <c r="I138" s="190"/>
      <c r="J138" s="190"/>
      <c r="K138" s="190"/>
      <c r="L138" s="190"/>
      <c r="M138" s="190"/>
      <c r="N138" s="190"/>
      <c r="O138" s="190"/>
      <c r="P138" s="190"/>
      <c r="Q138" s="190"/>
    </row>
    <row r="139" spans="8:17" ht="15">
      <c r="H139" s="190"/>
      <c r="I139" s="190"/>
      <c r="J139" s="190"/>
      <c r="K139" s="190"/>
      <c r="L139" s="190"/>
      <c r="M139" s="190"/>
      <c r="N139" s="190"/>
      <c r="O139" s="190"/>
      <c r="P139" s="190"/>
      <c r="Q139" s="190"/>
    </row>
    <row r="140" spans="8:17" ht="15">
      <c r="H140" s="190"/>
      <c r="I140" s="190"/>
      <c r="J140" s="190"/>
      <c r="K140" s="190"/>
      <c r="L140" s="190"/>
      <c r="M140" s="190"/>
      <c r="N140" s="190"/>
      <c r="O140" s="190"/>
      <c r="P140" s="190"/>
      <c r="Q140" s="190"/>
    </row>
    <row r="141" spans="8:17" ht="15">
      <c r="H141" s="190"/>
      <c r="I141" s="190"/>
      <c r="J141" s="190"/>
      <c r="K141" s="190"/>
      <c r="L141" s="190"/>
      <c r="M141" s="190"/>
      <c r="N141" s="190"/>
      <c r="O141" s="190"/>
      <c r="P141" s="190"/>
      <c r="Q141" s="190"/>
    </row>
    <row r="142" spans="8:17" ht="15">
      <c r="H142" s="190"/>
      <c r="I142" s="190"/>
      <c r="J142" s="190"/>
      <c r="K142" s="190"/>
      <c r="L142" s="190"/>
      <c r="M142" s="190"/>
      <c r="N142" s="190"/>
      <c r="O142" s="190"/>
      <c r="P142" s="190"/>
      <c r="Q142" s="190"/>
    </row>
    <row r="143" spans="8:17" ht="15">
      <c r="H143" s="190"/>
      <c r="I143" s="190"/>
      <c r="J143" s="190"/>
      <c r="K143" s="190"/>
      <c r="L143" s="190"/>
      <c r="M143" s="190"/>
      <c r="N143" s="190"/>
      <c r="O143" s="190"/>
      <c r="P143" s="190"/>
      <c r="Q143" s="190"/>
    </row>
    <row r="144" spans="8:17" ht="15">
      <c r="H144" s="190"/>
      <c r="I144" s="190"/>
      <c r="J144" s="190"/>
      <c r="K144" s="190"/>
      <c r="L144" s="190"/>
      <c r="M144" s="190"/>
      <c r="N144" s="190"/>
      <c r="O144" s="190"/>
      <c r="P144" s="190"/>
      <c r="Q144" s="190"/>
    </row>
    <row r="145" spans="8:17" ht="15">
      <c r="H145" s="190"/>
      <c r="I145" s="190"/>
      <c r="J145" s="190"/>
      <c r="K145" s="190"/>
      <c r="L145" s="190"/>
      <c r="M145" s="190"/>
      <c r="N145" s="190"/>
      <c r="O145" s="190"/>
      <c r="P145" s="190"/>
      <c r="Q145" s="190"/>
    </row>
    <row r="146" spans="8:17" ht="15">
      <c r="H146" s="190"/>
      <c r="I146" s="190"/>
      <c r="J146" s="190"/>
      <c r="K146" s="190"/>
      <c r="L146" s="190"/>
      <c r="M146" s="190"/>
      <c r="N146" s="190"/>
      <c r="O146" s="190"/>
      <c r="P146" s="190"/>
      <c r="Q146" s="190"/>
    </row>
    <row r="147" spans="8:17" ht="15">
      <c r="H147" s="190"/>
      <c r="I147" s="190"/>
      <c r="J147" s="190"/>
      <c r="K147" s="190"/>
      <c r="L147" s="190"/>
      <c r="M147" s="190"/>
      <c r="N147" s="190"/>
      <c r="O147" s="190"/>
      <c r="P147" s="190"/>
      <c r="Q147" s="190"/>
    </row>
    <row r="148" spans="8:17" ht="15">
      <c r="H148" s="190"/>
      <c r="I148" s="190"/>
      <c r="J148" s="190"/>
      <c r="K148" s="190"/>
      <c r="L148" s="190"/>
      <c r="M148" s="190"/>
      <c r="N148" s="190"/>
      <c r="O148" s="190"/>
      <c r="P148" s="190"/>
      <c r="Q148" s="190"/>
    </row>
    <row r="149" spans="8:17" ht="15">
      <c r="H149" s="190"/>
      <c r="I149" s="190"/>
      <c r="J149" s="190"/>
      <c r="K149" s="190"/>
      <c r="L149" s="190"/>
      <c r="M149" s="190"/>
      <c r="N149" s="190"/>
      <c r="O149" s="190"/>
      <c r="P149" s="190"/>
      <c r="Q149" s="190"/>
    </row>
    <row r="150" spans="8:17" ht="15">
      <c r="H150" s="190"/>
      <c r="I150" s="190"/>
      <c r="J150" s="190"/>
      <c r="K150" s="190"/>
      <c r="L150" s="190"/>
      <c r="M150" s="190"/>
      <c r="N150" s="190"/>
      <c r="O150" s="190"/>
      <c r="P150" s="190"/>
      <c r="Q150" s="190"/>
    </row>
    <row r="151" spans="8:17" ht="15">
      <c r="H151" s="190"/>
      <c r="I151" s="190"/>
      <c r="J151" s="190"/>
      <c r="K151" s="190"/>
      <c r="L151" s="190"/>
      <c r="M151" s="190"/>
      <c r="N151" s="190"/>
      <c r="O151" s="190"/>
      <c r="P151" s="190"/>
      <c r="Q151" s="190"/>
    </row>
    <row r="152" spans="8:17" ht="15">
      <c r="H152" s="190"/>
      <c r="I152" s="190"/>
      <c r="J152" s="190"/>
      <c r="K152" s="190"/>
      <c r="L152" s="190"/>
      <c r="M152" s="190"/>
      <c r="N152" s="190"/>
      <c r="O152" s="190"/>
      <c r="P152" s="190"/>
      <c r="Q152" s="190"/>
    </row>
    <row r="153" spans="8:17" ht="15">
      <c r="H153" s="190"/>
      <c r="I153" s="190"/>
      <c r="J153" s="190"/>
      <c r="K153" s="190"/>
      <c r="L153" s="190"/>
      <c r="M153" s="190"/>
      <c r="N153" s="190"/>
      <c r="O153" s="190"/>
      <c r="P153" s="190"/>
      <c r="Q153" s="190"/>
    </row>
    <row r="154" spans="8:17" ht="15">
      <c r="H154" s="190"/>
      <c r="I154" s="190"/>
      <c r="J154" s="190"/>
      <c r="K154" s="190"/>
      <c r="L154" s="190"/>
      <c r="M154" s="190"/>
      <c r="N154" s="190"/>
      <c r="O154" s="190"/>
      <c r="P154" s="190"/>
      <c r="Q154" s="190"/>
    </row>
    <row r="155" spans="8:17" ht="15">
      <c r="H155" s="190"/>
      <c r="I155" s="190"/>
      <c r="J155" s="190"/>
      <c r="K155" s="190"/>
      <c r="L155" s="190"/>
      <c r="M155" s="190"/>
      <c r="N155" s="190"/>
      <c r="O155" s="190"/>
      <c r="P155" s="190"/>
      <c r="Q155" s="190"/>
    </row>
    <row r="156" spans="8:17" ht="15">
      <c r="H156" s="190"/>
      <c r="I156" s="190"/>
      <c r="J156" s="190"/>
      <c r="K156" s="190"/>
      <c r="L156" s="190"/>
      <c r="M156" s="190"/>
      <c r="N156" s="190"/>
      <c r="O156" s="190"/>
      <c r="P156" s="190"/>
      <c r="Q156" s="190"/>
    </row>
    <row r="157" spans="8:17" ht="15">
      <c r="H157" s="190"/>
      <c r="I157" s="190"/>
      <c r="J157" s="190"/>
      <c r="K157" s="190"/>
      <c r="L157" s="190"/>
      <c r="M157" s="190"/>
      <c r="N157" s="190"/>
      <c r="O157" s="190"/>
      <c r="P157" s="190"/>
      <c r="Q157" s="190"/>
    </row>
    <row r="158" spans="8:17" ht="15">
      <c r="H158" s="190"/>
      <c r="I158" s="190"/>
      <c r="J158" s="190"/>
      <c r="K158" s="190"/>
      <c r="L158" s="190"/>
      <c r="M158" s="190"/>
      <c r="N158" s="190"/>
      <c r="O158" s="190"/>
      <c r="P158" s="190"/>
      <c r="Q158" s="190"/>
    </row>
    <row r="159" spans="8:17" ht="15">
      <c r="H159" s="190"/>
      <c r="I159" s="190"/>
      <c r="J159" s="190"/>
      <c r="K159" s="190"/>
      <c r="L159" s="190"/>
      <c r="M159" s="190"/>
      <c r="N159" s="190"/>
      <c r="O159" s="190"/>
      <c r="P159" s="190"/>
      <c r="Q159" s="190"/>
    </row>
    <row r="160" spans="8:17" ht="15">
      <c r="H160" s="190"/>
      <c r="I160" s="190"/>
      <c r="J160" s="190"/>
      <c r="K160" s="190"/>
      <c r="L160" s="190"/>
      <c r="M160" s="190"/>
      <c r="N160" s="190"/>
      <c r="O160" s="190"/>
      <c r="P160" s="190"/>
      <c r="Q160" s="190"/>
    </row>
    <row r="161" spans="8:17" ht="15">
      <c r="H161" s="190"/>
      <c r="I161" s="190"/>
      <c r="J161" s="190"/>
      <c r="K161" s="190"/>
      <c r="L161" s="190"/>
      <c r="M161" s="190"/>
      <c r="N161" s="190"/>
      <c r="O161" s="190"/>
      <c r="P161" s="190"/>
      <c r="Q161" s="190"/>
    </row>
    <row r="162" spans="8:17" ht="15">
      <c r="H162" s="190"/>
      <c r="I162" s="190"/>
      <c r="J162" s="190"/>
      <c r="K162" s="190"/>
      <c r="L162" s="190"/>
      <c r="M162" s="190"/>
      <c r="N162" s="190"/>
      <c r="O162" s="190"/>
      <c r="P162" s="190"/>
      <c r="Q162" s="190"/>
    </row>
    <row r="163" spans="8:17" ht="15">
      <c r="H163" s="190"/>
      <c r="I163" s="190"/>
      <c r="J163" s="190"/>
      <c r="K163" s="190"/>
      <c r="L163" s="190"/>
      <c r="M163" s="190"/>
      <c r="N163" s="190"/>
      <c r="O163" s="190"/>
      <c r="P163" s="190"/>
      <c r="Q163" s="190"/>
    </row>
    <row r="164" spans="8:17" ht="15">
      <c r="H164" s="190"/>
      <c r="I164" s="190"/>
      <c r="J164" s="190"/>
      <c r="K164" s="190"/>
      <c r="L164" s="190"/>
      <c r="M164" s="190"/>
      <c r="N164" s="190"/>
      <c r="O164" s="190"/>
      <c r="P164" s="190"/>
      <c r="Q164" s="190"/>
    </row>
    <row r="165" spans="8:17" ht="15">
      <c r="H165" s="190"/>
      <c r="I165" s="190"/>
      <c r="J165" s="190"/>
      <c r="K165" s="190"/>
      <c r="L165" s="190"/>
      <c r="M165" s="190"/>
      <c r="N165" s="190"/>
      <c r="O165" s="190"/>
      <c r="P165" s="190"/>
      <c r="Q165" s="190"/>
    </row>
    <row r="166" spans="8:17" ht="15">
      <c r="H166" s="190"/>
      <c r="I166" s="190"/>
      <c r="J166" s="190"/>
      <c r="K166" s="190"/>
      <c r="L166" s="190"/>
      <c r="M166" s="190"/>
      <c r="N166" s="190"/>
      <c r="O166" s="190"/>
      <c r="P166" s="190"/>
      <c r="Q166" s="190"/>
    </row>
    <row r="167" spans="8:17" ht="15">
      <c r="H167" s="190"/>
      <c r="I167" s="190"/>
      <c r="J167" s="190"/>
      <c r="K167" s="190"/>
      <c r="L167" s="190"/>
      <c r="M167" s="190"/>
      <c r="N167" s="190"/>
      <c r="O167" s="190"/>
      <c r="P167" s="190"/>
      <c r="Q167" s="190"/>
    </row>
    <row r="168" spans="8:17" ht="15">
      <c r="H168" s="190"/>
      <c r="I168" s="190"/>
      <c r="J168" s="190"/>
      <c r="K168" s="190"/>
      <c r="L168" s="190"/>
      <c r="M168" s="190"/>
      <c r="N168" s="190"/>
      <c r="O168" s="190"/>
      <c r="P168" s="190"/>
      <c r="Q168" s="190"/>
    </row>
    <row r="169" spans="8:17" ht="15">
      <c r="H169" s="190"/>
      <c r="I169" s="190"/>
      <c r="J169" s="190"/>
      <c r="K169" s="190"/>
      <c r="L169" s="190"/>
      <c r="M169" s="190"/>
      <c r="N169" s="190"/>
      <c r="O169" s="190"/>
      <c r="P169" s="190"/>
      <c r="Q169" s="190"/>
    </row>
    <row r="170" spans="8:17" ht="15">
      <c r="H170" s="190"/>
      <c r="I170" s="190"/>
      <c r="J170" s="190"/>
      <c r="K170" s="190"/>
      <c r="L170" s="190"/>
      <c r="M170" s="190"/>
      <c r="N170" s="190"/>
      <c r="O170" s="190"/>
      <c r="P170" s="190"/>
      <c r="Q170" s="190"/>
    </row>
    <row r="171" spans="8:17" ht="15">
      <c r="H171" s="190"/>
      <c r="I171" s="190"/>
      <c r="J171" s="190"/>
      <c r="K171" s="190"/>
      <c r="L171" s="190"/>
      <c r="M171" s="190"/>
      <c r="N171" s="190"/>
      <c r="O171" s="190"/>
      <c r="P171" s="190"/>
      <c r="Q171" s="190"/>
    </row>
    <row r="172" spans="8:17" ht="15">
      <c r="H172" s="190"/>
      <c r="I172" s="190"/>
      <c r="J172" s="190"/>
      <c r="K172" s="190"/>
      <c r="L172" s="190"/>
      <c r="M172" s="190"/>
      <c r="N172" s="190"/>
      <c r="O172" s="190"/>
      <c r="P172" s="190"/>
      <c r="Q172" s="190"/>
    </row>
    <row r="173" spans="8:17" ht="15">
      <c r="H173" s="190"/>
      <c r="I173" s="190"/>
      <c r="J173" s="190"/>
      <c r="K173" s="190"/>
      <c r="L173" s="190"/>
      <c r="M173" s="190"/>
      <c r="N173" s="190"/>
      <c r="O173" s="190"/>
      <c r="P173" s="190"/>
      <c r="Q173" s="190"/>
    </row>
    <row r="174" spans="8:17" ht="15">
      <c r="H174" s="190"/>
      <c r="I174" s="190"/>
      <c r="J174" s="190"/>
      <c r="K174" s="190"/>
      <c r="L174" s="190"/>
      <c r="M174" s="190"/>
      <c r="N174" s="190"/>
      <c r="O174" s="190"/>
      <c r="P174" s="190"/>
      <c r="Q174" s="190"/>
    </row>
    <row r="175" spans="8:17" ht="15">
      <c r="H175" s="190"/>
      <c r="I175" s="190"/>
      <c r="J175" s="190"/>
      <c r="K175" s="190"/>
      <c r="L175" s="190"/>
      <c r="M175" s="190"/>
      <c r="N175" s="190"/>
      <c r="O175" s="190"/>
      <c r="P175" s="190"/>
      <c r="Q175" s="190"/>
    </row>
    <row r="176" spans="8:17" ht="15">
      <c r="H176" s="190"/>
      <c r="I176" s="190"/>
      <c r="J176" s="190"/>
      <c r="K176" s="190"/>
      <c r="L176" s="190"/>
      <c r="M176" s="190"/>
      <c r="N176" s="190"/>
      <c r="O176" s="190"/>
      <c r="P176" s="190"/>
      <c r="Q176" s="190"/>
    </row>
    <row r="177" spans="8:17" ht="15">
      <c r="H177" s="190"/>
      <c r="I177" s="190"/>
      <c r="J177" s="190"/>
      <c r="K177" s="190"/>
      <c r="L177" s="190"/>
      <c r="M177" s="190"/>
      <c r="N177" s="190"/>
      <c r="O177" s="190"/>
      <c r="P177" s="190"/>
      <c r="Q177" s="190"/>
    </row>
    <row r="178" spans="8:17" ht="15">
      <c r="H178" s="190"/>
      <c r="I178" s="190"/>
      <c r="J178" s="190"/>
      <c r="K178" s="190"/>
      <c r="L178" s="190"/>
      <c r="M178" s="190"/>
      <c r="N178" s="190"/>
      <c r="O178" s="190"/>
      <c r="P178" s="190"/>
      <c r="Q178" s="190"/>
    </row>
    <row r="179" spans="8:17" ht="15">
      <c r="H179" s="190"/>
      <c r="I179" s="190"/>
      <c r="J179" s="190"/>
      <c r="K179" s="190"/>
      <c r="L179" s="190"/>
      <c r="M179" s="190"/>
      <c r="N179" s="190"/>
      <c r="O179" s="190"/>
      <c r="P179" s="190"/>
      <c r="Q179" s="190"/>
    </row>
    <row r="180" spans="8:17" ht="15">
      <c r="H180" s="190"/>
      <c r="I180" s="190"/>
      <c r="J180" s="190"/>
      <c r="K180" s="190"/>
      <c r="L180" s="190"/>
      <c r="M180" s="190"/>
      <c r="N180" s="190"/>
      <c r="O180" s="190"/>
      <c r="P180" s="190"/>
      <c r="Q180" s="190"/>
    </row>
    <row r="181" spans="8:17" ht="15">
      <c r="H181" s="190"/>
      <c r="I181" s="190"/>
      <c r="J181" s="190"/>
      <c r="K181" s="190"/>
      <c r="L181" s="190"/>
      <c r="M181" s="190"/>
      <c r="N181" s="190"/>
      <c r="O181" s="190"/>
      <c r="P181" s="190"/>
      <c r="Q181" s="190"/>
    </row>
    <row r="182" spans="8:17" ht="15">
      <c r="H182" s="190"/>
      <c r="I182" s="190"/>
      <c r="J182" s="190"/>
      <c r="K182" s="190"/>
      <c r="L182" s="190"/>
      <c r="M182" s="190"/>
      <c r="N182" s="190"/>
      <c r="O182" s="190"/>
      <c r="P182" s="190"/>
      <c r="Q182" s="190"/>
    </row>
    <row r="183" spans="8:17" ht="15">
      <c r="H183" s="190"/>
      <c r="I183" s="190"/>
      <c r="J183" s="190"/>
      <c r="K183" s="190"/>
      <c r="L183" s="190"/>
      <c r="M183" s="190"/>
      <c r="N183" s="190"/>
      <c r="O183" s="190"/>
      <c r="P183" s="190"/>
      <c r="Q183" s="190"/>
    </row>
    <row r="184" spans="8:17" ht="15">
      <c r="H184" s="190"/>
      <c r="I184" s="190"/>
      <c r="J184" s="190"/>
      <c r="K184" s="190"/>
      <c r="L184" s="190"/>
      <c r="M184" s="190"/>
      <c r="N184" s="190"/>
      <c r="O184" s="190"/>
      <c r="P184" s="190"/>
      <c r="Q184" s="190"/>
    </row>
    <row r="185" spans="8:17" ht="15">
      <c r="H185" s="190"/>
      <c r="I185" s="190"/>
      <c r="J185" s="190"/>
      <c r="K185" s="190"/>
      <c r="L185" s="190"/>
      <c r="M185" s="190"/>
      <c r="N185" s="190"/>
      <c r="O185" s="190"/>
      <c r="P185" s="190"/>
      <c r="Q185" s="190"/>
    </row>
    <row r="186" spans="8:17" ht="15">
      <c r="H186" s="190"/>
      <c r="I186" s="190"/>
      <c r="J186" s="190"/>
      <c r="K186" s="190"/>
      <c r="L186" s="190"/>
      <c r="M186" s="190"/>
      <c r="N186" s="190"/>
      <c r="O186" s="190"/>
      <c r="P186" s="190"/>
      <c r="Q186" s="190"/>
    </row>
    <row r="187" spans="8:17" ht="15">
      <c r="H187" s="190"/>
      <c r="I187" s="190"/>
      <c r="J187" s="190"/>
      <c r="K187" s="190"/>
      <c r="L187" s="190"/>
      <c r="M187" s="190"/>
      <c r="N187" s="190"/>
      <c r="O187" s="190"/>
      <c r="P187" s="190"/>
      <c r="Q187" s="190"/>
    </row>
    <row r="188" spans="8:17" ht="15">
      <c r="H188" s="190"/>
      <c r="I188" s="190"/>
      <c r="J188" s="190"/>
      <c r="K188" s="190"/>
      <c r="L188" s="190"/>
      <c r="M188" s="190"/>
      <c r="N188" s="190"/>
      <c r="O188" s="190"/>
      <c r="P188" s="190"/>
      <c r="Q188" s="190"/>
    </row>
    <row r="189" spans="8:17" ht="15">
      <c r="H189" s="190"/>
      <c r="I189" s="190"/>
      <c r="J189" s="190"/>
      <c r="K189" s="190"/>
      <c r="L189" s="190"/>
      <c r="M189" s="190"/>
      <c r="N189" s="190"/>
      <c r="O189" s="190"/>
      <c r="P189" s="190"/>
      <c r="Q189" s="190"/>
    </row>
    <row r="190" spans="8:17" ht="15">
      <c r="H190" s="190"/>
      <c r="I190" s="190"/>
      <c r="J190" s="190"/>
      <c r="K190" s="190"/>
      <c r="L190" s="190"/>
      <c r="M190" s="190"/>
      <c r="N190" s="190"/>
      <c r="O190" s="190"/>
      <c r="P190" s="190"/>
      <c r="Q190" s="190"/>
    </row>
    <row r="191" spans="8:17" ht="15">
      <c r="H191" s="190"/>
      <c r="I191" s="190"/>
      <c r="J191" s="190"/>
      <c r="K191" s="190"/>
      <c r="L191" s="190"/>
      <c r="M191" s="190"/>
      <c r="N191" s="190"/>
      <c r="O191" s="190"/>
      <c r="P191" s="190"/>
      <c r="Q191" s="190"/>
    </row>
    <row r="192" spans="8:17" ht="15">
      <c r="H192" s="190"/>
      <c r="I192" s="190"/>
      <c r="J192" s="190"/>
      <c r="K192" s="190"/>
      <c r="L192" s="190"/>
      <c r="M192" s="190"/>
      <c r="N192" s="190"/>
      <c r="O192" s="190"/>
      <c r="P192" s="190"/>
      <c r="Q192" s="190"/>
    </row>
    <row r="193" spans="8:17" ht="15">
      <c r="H193" s="190"/>
      <c r="I193" s="190"/>
      <c r="J193" s="190"/>
      <c r="K193" s="190"/>
      <c r="L193" s="190"/>
      <c r="M193" s="190"/>
      <c r="N193" s="190"/>
      <c r="O193" s="190"/>
      <c r="P193" s="190"/>
      <c r="Q193" s="190"/>
    </row>
    <row r="194" spans="8:17" ht="15">
      <c r="H194" s="190"/>
      <c r="I194" s="190"/>
      <c r="J194" s="190"/>
      <c r="K194" s="190"/>
      <c r="L194" s="190"/>
      <c r="M194" s="190"/>
      <c r="N194" s="190"/>
      <c r="O194" s="190"/>
      <c r="P194" s="190"/>
      <c r="Q194" s="190"/>
    </row>
    <row r="195" spans="8:17" ht="15">
      <c r="H195" s="190"/>
      <c r="I195" s="190"/>
      <c r="J195" s="190"/>
      <c r="K195" s="190"/>
      <c r="L195" s="190"/>
      <c r="M195" s="190"/>
      <c r="N195" s="190"/>
      <c r="O195" s="190"/>
      <c r="P195" s="190"/>
      <c r="Q195" s="190"/>
    </row>
    <row r="196" spans="8:17" ht="15">
      <c r="H196" s="190"/>
      <c r="I196" s="190"/>
      <c r="J196" s="190"/>
      <c r="K196" s="190"/>
      <c r="L196" s="190"/>
      <c r="M196" s="190"/>
      <c r="N196" s="190"/>
      <c r="O196" s="190"/>
      <c r="P196" s="190"/>
      <c r="Q196" s="190"/>
    </row>
    <row r="197" spans="8:17" ht="15">
      <c r="H197" s="190"/>
      <c r="I197" s="190"/>
      <c r="J197" s="190"/>
      <c r="K197" s="190"/>
      <c r="L197" s="190"/>
      <c r="M197" s="190"/>
      <c r="N197" s="190"/>
      <c r="O197" s="190"/>
      <c r="P197" s="190"/>
      <c r="Q197" s="190"/>
    </row>
    <row r="198" spans="8:17" ht="15">
      <c r="H198" s="190"/>
      <c r="I198" s="190"/>
      <c r="J198" s="190"/>
      <c r="K198" s="190"/>
      <c r="L198" s="190"/>
      <c r="M198" s="190"/>
      <c r="N198" s="190"/>
      <c r="O198" s="190"/>
      <c r="P198" s="190"/>
      <c r="Q198" s="190"/>
    </row>
    <row r="199" spans="8:17" ht="15">
      <c r="H199" s="190"/>
      <c r="I199" s="190"/>
      <c r="J199" s="190"/>
      <c r="K199" s="190"/>
      <c r="L199" s="190"/>
      <c r="M199" s="190"/>
      <c r="N199" s="190"/>
      <c r="O199" s="190"/>
      <c r="P199" s="190"/>
      <c r="Q199" s="190"/>
    </row>
    <row r="200" spans="8:17" ht="15">
      <c r="H200" s="190"/>
      <c r="I200" s="190"/>
      <c r="J200" s="190"/>
      <c r="K200" s="190"/>
      <c r="L200" s="190"/>
      <c r="M200" s="190"/>
      <c r="N200" s="190"/>
      <c r="O200" s="190"/>
      <c r="P200" s="190"/>
      <c r="Q200" s="190"/>
    </row>
    <row r="201" spans="8:17" ht="15">
      <c r="H201" s="190"/>
      <c r="I201" s="190"/>
      <c r="J201" s="190"/>
      <c r="K201" s="190"/>
      <c r="L201" s="190"/>
      <c r="M201" s="190"/>
      <c r="N201" s="190"/>
      <c r="O201" s="190"/>
      <c r="P201" s="190"/>
      <c r="Q201" s="190"/>
    </row>
    <row r="202" spans="8:17" ht="15">
      <c r="H202" s="190"/>
      <c r="I202" s="190"/>
      <c r="J202" s="190"/>
      <c r="K202" s="190"/>
      <c r="L202" s="190"/>
      <c r="M202" s="190"/>
      <c r="N202" s="190"/>
      <c r="O202" s="190"/>
      <c r="P202" s="190"/>
      <c r="Q202" s="190"/>
    </row>
    <row r="203" spans="8:17" ht="15">
      <c r="H203" s="190"/>
      <c r="I203" s="190"/>
      <c r="J203" s="190"/>
      <c r="K203" s="190"/>
      <c r="L203" s="190"/>
      <c r="M203" s="190"/>
      <c r="N203" s="190"/>
      <c r="O203" s="190"/>
      <c r="P203" s="190"/>
      <c r="Q203" s="190"/>
    </row>
    <row r="204" spans="8:17" ht="15">
      <c r="H204" s="190"/>
      <c r="I204" s="190"/>
      <c r="J204" s="190"/>
      <c r="K204" s="190"/>
      <c r="L204" s="190"/>
      <c r="M204" s="190"/>
      <c r="N204" s="190"/>
      <c r="O204" s="190"/>
      <c r="P204" s="190"/>
      <c r="Q204" s="190"/>
    </row>
    <row r="205" spans="8:17" ht="15">
      <c r="H205" s="190"/>
      <c r="I205" s="190"/>
      <c r="J205" s="190"/>
      <c r="K205" s="190"/>
      <c r="L205" s="190"/>
      <c r="M205" s="190"/>
      <c r="N205" s="190"/>
      <c r="O205" s="190"/>
      <c r="P205" s="190"/>
      <c r="Q205" s="190"/>
    </row>
    <row r="206" spans="8:17" ht="15">
      <c r="H206" s="190"/>
      <c r="I206" s="190"/>
      <c r="J206" s="190"/>
      <c r="K206" s="190"/>
      <c r="L206" s="190"/>
      <c r="M206" s="190"/>
      <c r="N206" s="190"/>
      <c r="O206" s="190"/>
      <c r="P206" s="190"/>
      <c r="Q206" s="190"/>
    </row>
    <row r="207" spans="8:17" ht="15">
      <c r="H207" s="190"/>
      <c r="I207" s="190"/>
      <c r="J207" s="190"/>
      <c r="K207" s="190"/>
      <c r="L207" s="190"/>
      <c r="M207" s="190"/>
      <c r="N207" s="190"/>
      <c r="O207" s="190"/>
      <c r="P207" s="190"/>
      <c r="Q207" s="190"/>
    </row>
    <row r="208" spans="8:17" ht="15">
      <c r="H208" s="190"/>
      <c r="I208" s="190"/>
      <c r="J208" s="190"/>
      <c r="K208" s="190"/>
      <c r="L208" s="190"/>
      <c r="M208" s="190"/>
      <c r="N208" s="190"/>
      <c r="O208" s="190"/>
      <c r="P208" s="190"/>
      <c r="Q208" s="190"/>
    </row>
    <row r="209" spans="8:17" ht="15">
      <c r="H209" s="190"/>
      <c r="I209" s="190"/>
      <c r="J209" s="190"/>
      <c r="K209" s="190"/>
      <c r="L209" s="190"/>
      <c r="M209" s="190"/>
      <c r="N209" s="190"/>
      <c r="O209" s="190"/>
      <c r="P209" s="190"/>
      <c r="Q209" s="190"/>
    </row>
    <row r="210" spans="8:17" ht="15">
      <c r="H210" s="190"/>
      <c r="I210" s="190"/>
      <c r="J210" s="190"/>
      <c r="K210" s="190"/>
      <c r="L210" s="190"/>
      <c r="M210" s="190"/>
      <c r="N210" s="190"/>
      <c r="O210" s="190"/>
      <c r="P210" s="190"/>
      <c r="Q210" s="190"/>
    </row>
    <row r="211" spans="8:17" ht="15">
      <c r="H211" s="190"/>
      <c r="I211" s="190"/>
      <c r="J211" s="190"/>
      <c r="K211" s="190"/>
      <c r="L211" s="190"/>
      <c r="M211" s="190"/>
      <c r="N211" s="190"/>
      <c r="O211" s="190"/>
      <c r="P211" s="190"/>
      <c r="Q211" s="190"/>
    </row>
    <row r="212" spans="8:17" ht="15">
      <c r="H212" s="190"/>
      <c r="I212" s="190"/>
      <c r="J212" s="190"/>
      <c r="K212" s="190"/>
      <c r="L212" s="190"/>
      <c r="M212" s="190"/>
      <c r="N212" s="190"/>
      <c r="O212" s="190"/>
      <c r="P212" s="190"/>
      <c r="Q212" s="190"/>
    </row>
    <row r="213" spans="8:17" ht="15">
      <c r="H213" s="190"/>
      <c r="I213" s="190"/>
      <c r="J213" s="190"/>
      <c r="K213" s="190"/>
      <c r="L213" s="190"/>
      <c r="M213" s="190"/>
      <c r="N213" s="190"/>
      <c r="O213" s="190"/>
      <c r="P213" s="190"/>
      <c r="Q213" s="190"/>
    </row>
    <row r="214" spans="8:17" ht="15">
      <c r="H214" s="190"/>
      <c r="I214" s="190"/>
      <c r="J214" s="190"/>
      <c r="K214" s="190"/>
      <c r="L214" s="190"/>
      <c r="M214" s="190"/>
      <c r="N214" s="190"/>
      <c r="O214" s="190"/>
      <c r="P214" s="190"/>
      <c r="Q214" s="190"/>
    </row>
    <row r="215" spans="8:17" ht="15">
      <c r="H215" s="190"/>
      <c r="I215" s="190"/>
      <c r="J215" s="190"/>
      <c r="K215" s="190"/>
      <c r="L215" s="190"/>
      <c r="M215" s="190"/>
      <c r="N215" s="190"/>
      <c r="O215" s="190"/>
      <c r="P215" s="190"/>
      <c r="Q215" s="190"/>
    </row>
    <row r="216" spans="8:17" ht="15">
      <c r="H216" s="190"/>
      <c r="I216" s="190"/>
      <c r="J216" s="190"/>
      <c r="K216" s="190"/>
      <c r="L216" s="190"/>
      <c r="M216" s="190"/>
      <c r="N216" s="190"/>
      <c r="O216" s="190"/>
      <c r="P216" s="190"/>
      <c r="Q216" s="190"/>
    </row>
    <row r="217" spans="8:17" ht="15">
      <c r="H217" s="190"/>
      <c r="I217" s="190"/>
      <c r="J217" s="190"/>
      <c r="K217" s="190"/>
      <c r="L217" s="190"/>
      <c r="M217" s="190"/>
      <c r="N217" s="190"/>
      <c r="O217" s="190"/>
      <c r="P217" s="190"/>
      <c r="Q217" s="190"/>
    </row>
    <row r="218" spans="8:17" ht="15">
      <c r="H218" s="190"/>
      <c r="I218" s="190"/>
      <c r="J218" s="190"/>
      <c r="K218" s="190"/>
      <c r="L218" s="190"/>
      <c r="M218" s="190"/>
      <c r="N218" s="190"/>
      <c r="O218" s="190"/>
      <c r="P218" s="190"/>
      <c r="Q218" s="190"/>
    </row>
    <row r="219" spans="8:17" ht="15">
      <c r="H219" s="190"/>
      <c r="I219" s="190"/>
      <c r="J219" s="190"/>
      <c r="K219" s="190"/>
      <c r="L219" s="190"/>
      <c r="M219" s="190"/>
      <c r="N219" s="190"/>
      <c r="O219" s="190"/>
      <c r="P219" s="190"/>
      <c r="Q219" s="190"/>
    </row>
    <row r="220" spans="8:17" ht="15">
      <c r="H220" s="190"/>
      <c r="I220" s="190"/>
      <c r="J220" s="190"/>
      <c r="K220" s="190"/>
      <c r="L220" s="190"/>
      <c r="M220" s="190"/>
      <c r="N220" s="190"/>
      <c r="O220" s="190"/>
      <c r="P220" s="190"/>
      <c r="Q220" s="190"/>
    </row>
    <row r="221" spans="8:17" ht="15">
      <c r="H221" s="190"/>
      <c r="I221" s="190"/>
      <c r="J221" s="190"/>
      <c r="K221" s="190"/>
      <c r="L221" s="190"/>
      <c r="M221" s="190"/>
      <c r="N221" s="190"/>
      <c r="O221" s="190"/>
      <c r="P221" s="190"/>
      <c r="Q221" s="190"/>
    </row>
    <row r="222" spans="8:17" ht="15">
      <c r="H222" s="190"/>
      <c r="I222" s="190"/>
      <c r="J222" s="190"/>
      <c r="K222" s="190"/>
      <c r="L222" s="190"/>
      <c r="M222" s="190"/>
      <c r="N222" s="190"/>
      <c r="O222" s="190"/>
      <c r="P222" s="190"/>
      <c r="Q222" s="190"/>
    </row>
    <row r="223" spans="8:17" ht="15">
      <c r="H223" s="190"/>
      <c r="I223" s="190"/>
      <c r="J223" s="190"/>
      <c r="K223" s="190"/>
      <c r="L223" s="190"/>
      <c r="M223" s="190"/>
      <c r="N223" s="190"/>
      <c r="O223" s="190"/>
      <c r="P223" s="190"/>
      <c r="Q223" s="190"/>
    </row>
    <row r="224" spans="8:17" ht="15">
      <c r="H224" s="190"/>
      <c r="I224" s="190"/>
      <c r="J224" s="190"/>
      <c r="K224" s="190"/>
      <c r="L224" s="190"/>
      <c r="M224" s="190"/>
      <c r="N224" s="190"/>
      <c r="O224" s="190"/>
      <c r="P224" s="190"/>
      <c r="Q224" s="190"/>
    </row>
    <row r="225" spans="8:17" ht="15">
      <c r="H225" s="190"/>
      <c r="I225" s="190"/>
      <c r="J225" s="190"/>
      <c r="K225" s="190"/>
      <c r="L225" s="190"/>
      <c r="M225" s="190"/>
      <c r="N225" s="190"/>
      <c r="O225" s="190"/>
      <c r="P225" s="190"/>
      <c r="Q225" s="190"/>
    </row>
    <row r="226" spans="8:17" ht="15">
      <c r="H226" s="190"/>
      <c r="I226" s="190"/>
      <c r="J226" s="190"/>
      <c r="K226" s="190"/>
      <c r="L226" s="190"/>
      <c r="M226" s="190"/>
      <c r="N226" s="190"/>
      <c r="O226" s="190"/>
      <c r="P226" s="190"/>
      <c r="Q226" s="190"/>
    </row>
    <row r="227" spans="8:17" ht="15">
      <c r="H227" s="190"/>
      <c r="I227" s="190"/>
      <c r="J227" s="190"/>
      <c r="K227" s="190"/>
      <c r="L227" s="190"/>
      <c r="M227" s="190"/>
      <c r="N227" s="190"/>
      <c r="O227" s="190"/>
      <c r="P227" s="190"/>
      <c r="Q227" s="190"/>
    </row>
    <row r="228" spans="8:17" ht="15">
      <c r="H228" s="190"/>
      <c r="I228" s="190"/>
      <c r="J228" s="190"/>
      <c r="K228" s="190"/>
      <c r="L228" s="190"/>
      <c r="M228" s="190"/>
      <c r="N228" s="190"/>
      <c r="O228" s="190"/>
      <c r="P228" s="190"/>
      <c r="Q228" s="190"/>
    </row>
    <row r="229" spans="8:17" ht="15">
      <c r="H229" s="190"/>
      <c r="I229" s="190"/>
      <c r="J229" s="190"/>
      <c r="K229" s="190"/>
      <c r="L229" s="190"/>
      <c r="M229" s="190"/>
      <c r="N229" s="190"/>
      <c r="O229" s="190"/>
      <c r="P229" s="190"/>
      <c r="Q229" s="190"/>
    </row>
    <row r="230" spans="8:17" ht="15">
      <c r="H230" s="190"/>
      <c r="I230" s="190"/>
      <c r="J230" s="190"/>
      <c r="K230" s="190"/>
      <c r="L230" s="190"/>
      <c r="M230" s="190"/>
      <c r="N230" s="190"/>
      <c r="O230" s="190"/>
      <c r="P230" s="190"/>
      <c r="Q230" s="190"/>
    </row>
    <row r="231" spans="8:17" ht="15">
      <c r="H231" s="190"/>
      <c r="I231" s="190"/>
      <c r="J231" s="190"/>
      <c r="K231" s="190"/>
      <c r="L231" s="190"/>
      <c r="M231" s="190"/>
      <c r="N231" s="190"/>
      <c r="O231" s="190"/>
      <c r="P231" s="190"/>
      <c r="Q231" s="190"/>
    </row>
    <row r="232" spans="8:17" ht="15">
      <c r="H232" s="190"/>
      <c r="I232" s="190"/>
      <c r="J232" s="190"/>
      <c r="K232" s="190"/>
      <c r="L232" s="190"/>
      <c r="M232" s="190"/>
      <c r="N232" s="190"/>
      <c r="O232" s="190"/>
      <c r="P232" s="190"/>
      <c r="Q232" s="190"/>
    </row>
    <row r="233" spans="8:17" ht="15">
      <c r="H233" s="190"/>
      <c r="I233" s="190"/>
      <c r="J233" s="190"/>
      <c r="K233" s="190"/>
      <c r="L233" s="190"/>
      <c r="M233" s="190"/>
      <c r="N233" s="190"/>
      <c r="O233" s="190"/>
      <c r="P233" s="190"/>
      <c r="Q233" s="190"/>
    </row>
    <row r="234" spans="8:17" ht="15">
      <c r="H234" s="190"/>
      <c r="I234" s="190"/>
      <c r="J234" s="190"/>
      <c r="K234" s="190"/>
      <c r="L234" s="190"/>
      <c r="M234" s="190"/>
      <c r="N234" s="190"/>
      <c r="O234" s="190"/>
      <c r="P234" s="190"/>
      <c r="Q234" s="190"/>
    </row>
    <row r="235" spans="8:17" ht="15">
      <c r="H235" s="190"/>
      <c r="I235" s="190"/>
      <c r="J235" s="190"/>
      <c r="K235" s="190"/>
      <c r="L235" s="190"/>
      <c r="M235" s="190"/>
      <c r="N235" s="190"/>
      <c r="O235" s="190"/>
      <c r="P235" s="190"/>
      <c r="Q235" s="190"/>
    </row>
    <row r="236" spans="8:17" ht="15">
      <c r="H236" s="190"/>
      <c r="I236" s="190"/>
      <c r="J236" s="190"/>
      <c r="K236" s="190"/>
      <c r="L236" s="190"/>
      <c r="M236" s="190"/>
      <c r="N236" s="190"/>
      <c r="O236" s="190"/>
      <c r="P236" s="190"/>
      <c r="Q236" s="190"/>
    </row>
    <row r="237" spans="8:17" ht="15">
      <c r="H237" s="190"/>
      <c r="I237" s="190"/>
      <c r="J237" s="190"/>
      <c r="K237" s="190"/>
      <c r="L237" s="190"/>
      <c r="M237" s="190"/>
      <c r="N237" s="190"/>
      <c r="O237" s="190"/>
      <c r="P237" s="190"/>
      <c r="Q237" s="190"/>
    </row>
    <row r="238" spans="8:17" ht="15">
      <c r="H238" s="190"/>
      <c r="I238" s="190"/>
      <c r="J238" s="190"/>
      <c r="K238" s="190"/>
      <c r="L238" s="190"/>
      <c r="M238" s="190"/>
      <c r="N238" s="190"/>
      <c r="O238" s="190"/>
      <c r="P238" s="190"/>
      <c r="Q238" s="190"/>
    </row>
    <row r="239" spans="8:17" ht="15">
      <c r="H239" s="190"/>
      <c r="I239" s="190"/>
      <c r="J239" s="190"/>
      <c r="K239" s="190"/>
      <c r="L239" s="190"/>
      <c r="M239" s="190"/>
      <c r="N239" s="190"/>
      <c r="O239" s="190"/>
      <c r="P239" s="190"/>
      <c r="Q239" s="190"/>
    </row>
    <row r="240" spans="8:17" ht="15">
      <c r="H240" s="190"/>
      <c r="I240" s="190"/>
      <c r="J240" s="190"/>
      <c r="K240" s="190"/>
      <c r="L240" s="190"/>
      <c r="M240" s="190"/>
      <c r="N240" s="190"/>
      <c r="O240" s="190"/>
      <c r="P240" s="190"/>
      <c r="Q240" s="190"/>
    </row>
    <row r="241" spans="8:17" ht="15">
      <c r="H241" s="190"/>
      <c r="I241" s="190"/>
      <c r="J241" s="190"/>
      <c r="K241" s="190"/>
      <c r="L241" s="190"/>
      <c r="M241" s="190"/>
      <c r="N241" s="190"/>
      <c r="O241" s="190"/>
      <c r="P241" s="190"/>
      <c r="Q241" s="190"/>
    </row>
    <row r="242" spans="8:17" ht="15">
      <c r="H242" s="190"/>
      <c r="I242" s="190"/>
      <c r="J242" s="190"/>
      <c r="K242" s="190"/>
      <c r="L242" s="190"/>
      <c r="M242" s="190"/>
      <c r="N242" s="190"/>
      <c r="O242" s="190"/>
      <c r="P242" s="190"/>
      <c r="Q242" s="190"/>
    </row>
    <row r="243" spans="8:17" ht="15">
      <c r="H243" s="190"/>
      <c r="I243" s="190"/>
      <c r="J243" s="190"/>
      <c r="K243" s="190"/>
      <c r="L243" s="190"/>
      <c r="M243" s="190"/>
      <c r="N243" s="190"/>
      <c r="O243" s="190"/>
      <c r="P243" s="190"/>
      <c r="Q243" s="190"/>
    </row>
    <row r="244" spans="8:17" ht="15">
      <c r="H244" s="190"/>
      <c r="I244" s="190"/>
      <c r="J244" s="190"/>
      <c r="K244" s="190"/>
      <c r="L244" s="190"/>
      <c r="M244" s="190"/>
      <c r="N244" s="190"/>
      <c r="O244" s="190"/>
      <c r="P244" s="190"/>
      <c r="Q244" s="190"/>
    </row>
    <row r="245" spans="8:17" ht="15">
      <c r="H245" s="190"/>
      <c r="I245" s="190"/>
      <c r="J245" s="190"/>
      <c r="K245" s="190"/>
      <c r="L245" s="190"/>
      <c r="M245" s="190"/>
      <c r="N245" s="190"/>
      <c r="O245" s="190"/>
      <c r="P245" s="190"/>
      <c r="Q245" s="190"/>
    </row>
    <row r="246" spans="8:17" ht="15">
      <c r="H246" s="190"/>
      <c r="I246" s="190"/>
      <c r="J246" s="190"/>
      <c r="K246" s="190"/>
      <c r="L246" s="190"/>
      <c r="M246" s="190"/>
      <c r="N246" s="190"/>
      <c r="O246" s="190"/>
      <c r="P246" s="190"/>
      <c r="Q246" s="190"/>
    </row>
    <row r="247" spans="8:17" ht="15">
      <c r="H247" s="190"/>
      <c r="I247" s="190"/>
      <c r="J247" s="190"/>
      <c r="K247" s="190"/>
      <c r="L247" s="190"/>
      <c r="M247" s="190"/>
      <c r="N247" s="190"/>
      <c r="O247" s="190"/>
      <c r="P247" s="190"/>
      <c r="Q247" s="190"/>
    </row>
    <row r="248" spans="8:17" ht="15">
      <c r="H248" s="190"/>
      <c r="I248" s="190"/>
      <c r="J248" s="190"/>
      <c r="K248" s="190"/>
      <c r="L248" s="190"/>
      <c r="M248" s="190"/>
      <c r="N248" s="190"/>
      <c r="O248" s="190"/>
      <c r="P248" s="190"/>
      <c r="Q248" s="190"/>
    </row>
    <row r="249" spans="8:17" ht="15">
      <c r="H249" s="190"/>
      <c r="I249" s="190"/>
      <c r="J249" s="190"/>
      <c r="K249" s="190"/>
      <c r="L249" s="190"/>
      <c r="M249" s="190"/>
      <c r="N249" s="190"/>
      <c r="O249" s="190"/>
      <c r="P249" s="190"/>
      <c r="Q249" s="190"/>
    </row>
    <row r="250" spans="8:17" ht="15">
      <c r="H250" s="190"/>
      <c r="I250" s="190"/>
      <c r="J250" s="190"/>
      <c r="K250" s="190"/>
      <c r="L250" s="190"/>
      <c r="M250" s="190"/>
      <c r="N250" s="190"/>
      <c r="O250" s="190"/>
      <c r="P250" s="190"/>
      <c r="Q250" s="190"/>
    </row>
    <row r="251" spans="8:17" ht="15">
      <c r="H251" s="190"/>
      <c r="I251" s="190"/>
      <c r="J251" s="190"/>
      <c r="K251" s="190"/>
      <c r="L251" s="190"/>
      <c r="M251" s="190"/>
      <c r="N251" s="190"/>
      <c r="O251" s="190"/>
      <c r="P251" s="190"/>
      <c r="Q251" s="190"/>
    </row>
    <row r="252" spans="8:17" ht="15">
      <c r="H252" s="190"/>
      <c r="I252" s="190"/>
      <c r="J252" s="190"/>
      <c r="K252" s="190"/>
      <c r="L252" s="190"/>
      <c r="M252" s="190"/>
      <c r="N252" s="190"/>
      <c r="O252" s="190"/>
      <c r="P252" s="190"/>
      <c r="Q252" s="190"/>
    </row>
    <row r="253" spans="8:17" ht="15">
      <c r="H253" s="190"/>
      <c r="I253" s="190"/>
      <c r="J253" s="190"/>
      <c r="K253" s="190"/>
      <c r="L253" s="190"/>
      <c r="M253" s="190"/>
      <c r="N253" s="190"/>
      <c r="O253" s="190"/>
      <c r="P253" s="190"/>
      <c r="Q253" s="190"/>
    </row>
    <row r="254" spans="8:17" ht="15">
      <c r="H254" s="190"/>
      <c r="I254" s="190"/>
      <c r="J254" s="190"/>
      <c r="K254" s="190"/>
      <c r="L254" s="190"/>
      <c r="M254" s="190"/>
      <c r="N254" s="190"/>
      <c r="O254" s="190"/>
      <c r="P254" s="190"/>
      <c r="Q254" s="190"/>
    </row>
    <row r="255" spans="8:17" ht="15">
      <c r="H255" s="190"/>
      <c r="I255" s="190"/>
      <c r="J255" s="190"/>
      <c r="K255" s="190"/>
      <c r="L255" s="190"/>
      <c r="M255" s="190"/>
      <c r="N255" s="190"/>
      <c r="O255" s="190"/>
      <c r="P255" s="190"/>
      <c r="Q255" s="190"/>
    </row>
    <row r="256" spans="8:17" ht="15">
      <c r="H256" s="190"/>
      <c r="I256" s="190"/>
      <c r="J256" s="190"/>
      <c r="K256" s="190"/>
      <c r="L256" s="190"/>
      <c r="M256" s="190"/>
      <c r="N256" s="190"/>
      <c r="O256" s="190"/>
      <c r="P256" s="190"/>
      <c r="Q256" s="190"/>
    </row>
    <row r="257" spans="8:17" ht="15">
      <c r="H257" s="190"/>
      <c r="I257" s="190"/>
      <c r="J257" s="190"/>
      <c r="K257" s="190"/>
      <c r="L257" s="190"/>
      <c r="M257" s="190"/>
      <c r="N257" s="190"/>
      <c r="O257" s="190"/>
      <c r="P257" s="190"/>
      <c r="Q257" s="190"/>
    </row>
    <row r="258" spans="8:17" ht="15">
      <c r="H258" s="190"/>
      <c r="I258" s="190"/>
      <c r="J258" s="190"/>
      <c r="K258" s="190"/>
      <c r="L258" s="190"/>
      <c r="M258" s="190"/>
      <c r="N258" s="190"/>
      <c r="O258" s="190"/>
      <c r="P258" s="190"/>
      <c r="Q258" s="190"/>
    </row>
    <row r="259" spans="8:17" ht="15">
      <c r="H259" s="190"/>
      <c r="I259" s="190"/>
      <c r="J259" s="190"/>
      <c r="K259" s="190"/>
      <c r="L259" s="190"/>
      <c r="M259" s="190"/>
      <c r="N259" s="190"/>
      <c r="O259" s="190"/>
      <c r="P259" s="190"/>
      <c r="Q259" s="190"/>
    </row>
    <row r="260" spans="8:17" ht="15">
      <c r="H260" s="190"/>
      <c r="I260" s="190"/>
      <c r="J260" s="190"/>
      <c r="K260" s="190"/>
      <c r="L260" s="190"/>
      <c r="M260" s="190"/>
      <c r="N260" s="190"/>
      <c r="O260" s="190"/>
      <c r="P260" s="190"/>
      <c r="Q260" s="190"/>
    </row>
    <row r="261" spans="8:17" ht="15">
      <c r="H261" s="190"/>
      <c r="I261" s="190"/>
      <c r="J261" s="190"/>
      <c r="K261" s="190"/>
      <c r="L261" s="190"/>
      <c r="M261" s="190"/>
      <c r="N261" s="190"/>
      <c r="O261" s="190"/>
      <c r="P261" s="190"/>
      <c r="Q261" s="190"/>
    </row>
    <row r="262" spans="8:17" ht="15">
      <c r="H262" s="190"/>
      <c r="I262" s="190"/>
      <c r="J262" s="190"/>
      <c r="K262" s="190"/>
      <c r="L262" s="190"/>
      <c r="M262" s="190"/>
      <c r="N262" s="190"/>
      <c r="O262" s="190"/>
      <c r="P262" s="190"/>
      <c r="Q262" s="190"/>
    </row>
    <row r="263" spans="8:17" ht="15">
      <c r="H263" s="190"/>
      <c r="I263" s="190"/>
      <c r="J263" s="190"/>
      <c r="K263" s="190"/>
      <c r="L263" s="190"/>
      <c r="M263" s="190"/>
      <c r="N263" s="190"/>
      <c r="O263" s="190"/>
      <c r="P263" s="190"/>
      <c r="Q263" s="190"/>
    </row>
    <row r="264" spans="8:17" ht="15">
      <c r="H264" s="190"/>
      <c r="I264" s="190"/>
      <c r="J264" s="190"/>
      <c r="K264" s="190"/>
      <c r="L264" s="190"/>
      <c r="M264" s="190"/>
      <c r="N264" s="190"/>
      <c r="O264" s="190"/>
      <c r="P264" s="190"/>
      <c r="Q264" s="190"/>
    </row>
    <row r="265" spans="8:17" ht="15">
      <c r="H265" s="190"/>
      <c r="I265" s="190"/>
      <c r="J265" s="190"/>
      <c r="K265" s="190"/>
      <c r="L265" s="190"/>
      <c r="M265" s="190"/>
      <c r="N265" s="190"/>
      <c r="O265" s="190"/>
      <c r="P265" s="190"/>
      <c r="Q265" s="190"/>
    </row>
    <row r="266" spans="8:17" ht="15">
      <c r="H266" s="190"/>
      <c r="I266" s="190"/>
      <c r="J266" s="190"/>
      <c r="K266" s="190"/>
      <c r="L266" s="190"/>
      <c r="M266" s="190"/>
      <c r="N266" s="190"/>
      <c r="O266" s="190"/>
      <c r="P266" s="190"/>
      <c r="Q266" s="190"/>
    </row>
    <row r="267" spans="8:17" ht="15">
      <c r="H267" s="190"/>
      <c r="I267" s="190"/>
      <c r="J267" s="190"/>
      <c r="K267" s="190"/>
      <c r="L267" s="190"/>
      <c r="M267" s="190"/>
      <c r="N267" s="190"/>
      <c r="O267" s="190"/>
      <c r="P267" s="190"/>
      <c r="Q267" s="190"/>
    </row>
    <row r="268" spans="8:17" ht="15">
      <c r="H268" s="190"/>
      <c r="I268" s="190"/>
      <c r="J268" s="190"/>
      <c r="K268" s="190"/>
      <c r="L268" s="190"/>
      <c r="M268" s="190"/>
      <c r="N268" s="190"/>
      <c r="O268" s="190"/>
      <c r="P268" s="190"/>
      <c r="Q268" s="190"/>
    </row>
    <row r="269" spans="8:17" ht="15">
      <c r="H269" s="190"/>
      <c r="I269" s="190"/>
      <c r="J269" s="190"/>
      <c r="K269" s="190"/>
      <c r="L269" s="190"/>
      <c r="M269" s="190"/>
      <c r="N269" s="190"/>
      <c r="O269" s="190"/>
      <c r="P269" s="190"/>
      <c r="Q269" s="190"/>
    </row>
    <row r="270" spans="8:17" ht="15">
      <c r="H270" s="190"/>
      <c r="I270" s="190"/>
      <c r="J270" s="190"/>
      <c r="K270" s="190"/>
      <c r="L270" s="190"/>
      <c r="M270" s="190"/>
      <c r="N270" s="190"/>
      <c r="O270" s="190"/>
      <c r="P270" s="190"/>
      <c r="Q270" s="190"/>
    </row>
    <row r="271" spans="8:17" ht="15">
      <c r="H271" s="190"/>
      <c r="I271" s="190"/>
      <c r="J271" s="190"/>
      <c r="K271" s="190"/>
      <c r="L271" s="190"/>
      <c r="M271" s="190"/>
      <c r="N271" s="190"/>
      <c r="O271" s="190"/>
      <c r="P271" s="190"/>
      <c r="Q271" s="190"/>
    </row>
    <row r="272" spans="8:17" ht="15">
      <c r="H272" s="190"/>
      <c r="I272" s="190"/>
      <c r="J272" s="190"/>
      <c r="K272" s="190"/>
      <c r="L272" s="190"/>
      <c r="M272" s="190"/>
      <c r="N272" s="190"/>
      <c r="O272" s="190"/>
      <c r="P272" s="190"/>
      <c r="Q272" s="190"/>
    </row>
    <row r="273" spans="8:17" ht="15">
      <c r="H273" s="190"/>
      <c r="I273" s="190"/>
      <c r="J273" s="190"/>
      <c r="K273" s="190"/>
      <c r="L273" s="190"/>
      <c r="M273" s="190"/>
      <c r="N273" s="190"/>
      <c r="O273" s="190"/>
      <c r="P273" s="190"/>
      <c r="Q273" s="190"/>
    </row>
    <row r="274" spans="8:17" ht="15">
      <c r="H274" s="190"/>
      <c r="I274" s="190"/>
      <c r="J274" s="190"/>
      <c r="K274" s="190"/>
      <c r="L274" s="190"/>
      <c r="M274" s="190"/>
      <c r="N274" s="190"/>
      <c r="O274" s="190"/>
      <c r="P274" s="190"/>
      <c r="Q274" s="190"/>
    </row>
    <row r="275" spans="8:17" ht="15">
      <c r="H275" s="190"/>
      <c r="I275" s="190"/>
      <c r="J275" s="190"/>
      <c r="K275" s="190"/>
      <c r="L275" s="190"/>
      <c r="M275" s="190"/>
      <c r="N275" s="190"/>
      <c r="O275" s="190"/>
      <c r="P275" s="190"/>
      <c r="Q275" s="190"/>
    </row>
    <row r="276" spans="8:17" ht="15">
      <c r="H276" s="190"/>
      <c r="I276" s="190"/>
      <c r="J276" s="190"/>
      <c r="K276" s="190"/>
      <c r="L276" s="190"/>
      <c r="M276" s="190"/>
      <c r="N276" s="190"/>
      <c r="O276" s="190"/>
      <c r="P276" s="190"/>
      <c r="Q276" s="190"/>
    </row>
    <row r="277" spans="8:17" ht="15">
      <c r="H277" s="190"/>
      <c r="I277" s="190"/>
      <c r="J277" s="190"/>
      <c r="K277" s="190"/>
      <c r="L277" s="190"/>
      <c r="M277" s="190"/>
      <c r="N277" s="190"/>
      <c r="O277" s="190"/>
      <c r="P277" s="190"/>
      <c r="Q277" s="190"/>
    </row>
    <row r="278" spans="8:17" ht="15">
      <c r="H278" s="190"/>
      <c r="I278" s="190"/>
      <c r="J278" s="190"/>
      <c r="K278" s="190"/>
      <c r="L278" s="190"/>
      <c r="M278" s="190"/>
      <c r="N278" s="190"/>
      <c r="O278" s="190"/>
      <c r="P278" s="190"/>
      <c r="Q278" s="190"/>
    </row>
    <row r="279" spans="8:17" ht="15">
      <c r="H279" s="190"/>
      <c r="I279" s="190"/>
      <c r="J279" s="190"/>
      <c r="K279" s="190"/>
      <c r="L279" s="190"/>
      <c r="M279" s="190"/>
      <c r="N279" s="190"/>
      <c r="O279" s="190"/>
      <c r="P279" s="190"/>
      <c r="Q279" s="190"/>
    </row>
    <row r="280" spans="8:17" ht="15">
      <c r="H280" s="190"/>
      <c r="I280" s="190"/>
      <c r="J280" s="190"/>
      <c r="K280" s="190"/>
      <c r="L280" s="190"/>
      <c r="M280" s="190"/>
      <c r="N280" s="190"/>
      <c r="O280" s="190"/>
      <c r="P280" s="190"/>
      <c r="Q280" s="190"/>
    </row>
    <row r="281" spans="8:17" ht="15">
      <c r="H281" s="190"/>
      <c r="I281" s="190"/>
      <c r="J281" s="190"/>
      <c r="K281" s="190"/>
      <c r="L281" s="190"/>
      <c r="M281" s="190"/>
      <c r="N281" s="190"/>
      <c r="O281" s="190"/>
      <c r="P281" s="190"/>
      <c r="Q281" s="190"/>
    </row>
    <row r="282" spans="8:17" ht="15">
      <c r="H282" s="190"/>
      <c r="I282" s="190"/>
      <c r="J282" s="190"/>
      <c r="K282" s="190"/>
      <c r="L282" s="190"/>
      <c r="M282" s="190"/>
      <c r="N282" s="190"/>
      <c r="O282" s="190"/>
      <c r="P282" s="190"/>
      <c r="Q282" s="190"/>
    </row>
    <row r="283" spans="8:17" ht="15">
      <c r="H283" s="190"/>
      <c r="I283" s="190"/>
      <c r="J283" s="190"/>
      <c r="K283" s="190"/>
      <c r="L283" s="190"/>
      <c r="M283" s="190"/>
      <c r="N283" s="190"/>
      <c r="O283" s="190"/>
      <c r="P283" s="190"/>
      <c r="Q283" s="190"/>
    </row>
    <row r="284" spans="8:17" ht="15">
      <c r="H284" s="190"/>
      <c r="I284" s="190"/>
      <c r="J284" s="190"/>
      <c r="K284" s="190"/>
      <c r="L284" s="190"/>
      <c r="M284" s="190"/>
      <c r="N284" s="190"/>
      <c r="O284" s="190"/>
      <c r="P284" s="190"/>
      <c r="Q284" s="190"/>
    </row>
    <row r="285" spans="8:17" ht="15">
      <c r="H285" s="190"/>
      <c r="I285" s="190"/>
      <c r="J285" s="190"/>
      <c r="K285" s="190"/>
      <c r="L285" s="190"/>
      <c r="M285" s="190"/>
      <c r="N285" s="190"/>
      <c r="O285" s="190"/>
      <c r="P285" s="190"/>
      <c r="Q285" s="190"/>
    </row>
    <row r="286" spans="8:17" ht="15">
      <c r="H286" s="190"/>
      <c r="I286" s="190"/>
      <c r="J286" s="190"/>
      <c r="K286" s="190"/>
      <c r="L286" s="190"/>
      <c r="M286" s="190"/>
      <c r="N286" s="190"/>
      <c r="O286" s="190"/>
      <c r="P286" s="190"/>
      <c r="Q286" s="190"/>
    </row>
    <row r="287" spans="8:17" ht="15">
      <c r="H287" s="190"/>
      <c r="I287" s="190"/>
      <c r="J287" s="190"/>
      <c r="K287" s="190"/>
      <c r="L287" s="190"/>
      <c r="M287" s="190"/>
      <c r="N287" s="190"/>
      <c r="O287" s="190"/>
      <c r="P287" s="190"/>
      <c r="Q287" s="190"/>
    </row>
    <row r="288" spans="8:17" ht="15">
      <c r="H288" s="190"/>
      <c r="I288" s="190"/>
      <c r="J288" s="190"/>
      <c r="K288" s="190"/>
      <c r="L288" s="190"/>
      <c r="M288" s="190"/>
      <c r="N288" s="190"/>
      <c r="O288" s="190"/>
      <c r="P288" s="190"/>
      <c r="Q288" s="190"/>
    </row>
    <row r="289" spans="8:17" ht="15">
      <c r="H289" s="190"/>
      <c r="I289" s="190"/>
      <c r="J289" s="190"/>
      <c r="K289" s="190"/>
      <c r="L289" s="190"/>
      <c r="M289" s="190"/>
      <c r="N289" s="190"/>
      <c r="O289" s="190"/>
      <c r="P289" s="190"/>
      <c r="Q289" s="190"/>
    </row>
    <row r="290" spans="8:17" ht="15">
      <c r="H290" s="190"/>
      <c r="I290" s="190"/>
      <c r="J290" s="190"/>
      <c r="K290" s="190"/>
      <c r="L290" s="190"/>
      <c r="M290" s="190"/>
      <c r="N290" s="190"/>
      <c r="O290" s="190"/>
      <c r="P290" s="190"/>
      <c r="Q290" s="190"/>
    </row>
    <row r="291" spans="8:17" ht="15">
      <c r="H291" s="190"/>
      <c r="I291" s="190"/>
      <c r="J291" s="190"/>
      <c r="K291" s="190"/>
      <c r="L291" s="190"/>
      <c r="M291" s="190"/>
      <c r="N291" s="190"/>
      <c r="O291" s="190"/>
      <c r="P291" s="190"/>
      <c r="Q291" s="190"/>
    </row>
    <row r="292" spans="8:17" ht="15">
      <c r="H292" s="190"/>
      <c r="I292" s="190"/>
      <c r="J292" s="190"/>
      <c r="K292" s="190"/>
      <c r="L292" s="190"/>
      <c r="M292" s="190"/>
      <c r="N292" s="190"/>
      <c r="O292" s="190"/>
      <c r="P292" s="190"/>
      <c r="Q292" s="190"/>
    </row>
    <row r="293" spans="8:17" ht="15">
      <c r="H293" s="190"/>
      <c r="I293" s="190"/>
      <c r="J293" s="190"/>
      <c r="K293" s="190"/>
      <c r="L293" s="190"/>
      <c r="M293" s="190"/>
      <c r="N293" s="190"/>
      <c r="O293" s="190"/>
      <c r="P293" s="190"/>
      <c r="Q293" s="190"/>
    </row>
    <row r="294" spans="8:17" ht="15">
      <c r="H294" s="190"/>
      <c r="I294" s="190"/>
      <c r="J294" s="190"/>
      <c r="K294" s="190"/>
      <c r="L294" s="190"/>
      <c r="M294" s="190"/>
      <c r="N294" s="190"/>
      <c r="O294" s="190"/>
      <c r="P294" s="190"/>
      <c r="Q294" s="190"/>
    </row>
    <row r="295" spans="8:17" ht="15">
      <c r="H295" s="190"/>
      <c r="I295" s="190"/>
      <c r="J295" s="190"/>
      <c r="K295" s="190"/>
      <c r="L295" s="190"/>
      <c r="M295" s="190"/>
      <c r="N295" s="190"/>
      <c r="O295" s="190"/>
      <c r="P295" s="190"/>
      <c r="Q295" s="190"/>
    </row>
    <row r="296" spans="8:17" ht="15">
      <c r="H296" s="190"/>
      <c r="I296" s="190"/>
      <c r="J296" s="190"/>
      <c r="K296" s="190"/>
      <c r="L296" s="190"/>
      <c r="M296" s="190"/>
      <c r="N296" s="190"/>
      <c r="O296" s="190"/>
      <c r="P296" s="190"/>
      <c r="Q296" s="190"/>
    </row>
    <row r="297" spans="8:17" ht="15">
      <c r="H297" s="190"/>
      <c r="I297" s="190"/>
      <c r="J297" s="190"/>
      <c r="K297" s="190"/>
      <c r="L297" s="190"/>
      <c r="M297" s="190"/>
      <c r="N297" s="190"/>
      <c r="O297" s="190"/>
      <c r="P297" s="190"/>
      <c r="Q297" s="190"/>
    </row>
    <row r="298" spans="8:17" ht="15">
      <c r="H298" s="190"/>
      <c r="I298" s="190"/>
      <c r="J298" s="190"/>
      <c r="K298" s="190"/>
      <c r="L298" s="190"/>
      <c r="M298" s="190"/>
      <c r="N298" s="190"/>
      <c r="O298" s="190"/>
      <c r="P298" s="190"/>
      <c r="Q298" s="190"/>
    </row>
    <row r="299" spans="8:17" ht="15">
      <c r="H299" s="190"/>
      <c r="I299" s="190"/>
      <c r="J299" s="190"/>
      <c r="K299" s="190"/>
      <c r="L299" s="190"/>
      <c r="M299" s="190"/>
      <c r="N299" s="190"/>
      <c r="O299" s="190"/>
      <c r="P299" s="190"/>
      <c r="Q299" s="190"/>
    </row>
    <row r="300" spans="8:17" ht="15">
      <c r="H300" s="190"/>
      <c r="I300" s="190"/>
      <c r="J300" s="190"/>
      <c r="K300" s="190"/>
      <c r="L300" s="190"/>
      <c r="M300" s="190"/>
      <c r="N300" s="190"/>
      <c r="O300" s="190"/>
      <c r="P300" s="190"/>
      <c r="Q300" s="190"/>
    </row>
    <row r="301" spans="8:17" ht="15">
      <c r="H301" s="190"/>
      <c r="I301" s="190"/>
      <c r="J301" s="190"/>
      <c r="K301" s="190"/>
      <c r="L301" s="190"/>
      <c r="M301" s="190"/>
      <c r="N301" s="190"/>
      <c r="O301" s="190"/>
      <c r="P301" s="190"/>
      <c r="Q301" s="190"/>
    </row>
    <row r="302" spans="8:17" ht="15">
      <c r="H302" s="190"/>
      <c r="I302" s="190"/>
      <c r="J302" s="190"/>
      <c r="K302" s="190"/>
      <c r="L302" s="190"/>
      <c r="M302" s="190"/>
      <c r="N302" s="190"/>
      <c r="O302" s="190"/>
      <c r="P302" s="190"/>
      <c r="Q302" s="190"/>
    </row>
    <row r="303" spans="8:17" ht="15">
      <c r="H303" s="190"/>
      <c r="I303" s="190"/>
      <c r="J303" s="190"/>
      <c r="K303" s="190"/>
      <c r="L303" s="190"/>
      <c r="M303" s="190"/>
      <c r="N303" s="190"/>
      <c r="O303" s="190"/>
      <c r="P303" s="190"/>
      <c r="Q303" s="190"/>
    </row>
    <row r="304" spans="8:17" ht="15">
      <c r="H304" s="190"/>
      <c r="I304" s="190"/>
      <c r="J304" s="190"/>
      <c r="K304" s="190"/>
      <c r="L304" s="190"/>
      <c r="M304" s="190"/>
      <c r="N304" s="190"/>
      <c r="O304" s="190"/>
      <c r="P304" s="190"/>
      <c r="Q304" s="190"/>
    </row>
    <row r="305" spans="8:17" ht="15">
      <c r="H305" s="190"/>
      <c r="I305" s="190"/>
      <c r="J305" s="190"/>
      <c r="K305" s="190"/>
      <c r="L305" s="190"/>
      <c r="M305" s="190"/>
      <c r="N305" s="190"/>
      <c r="O305" s="190"/>
      <c r="P305" s="190"/>
      <c r="Q305" s="190"/>
    </row>
    <row r="306" spans="8:17" ht="15">
      <c r="H306" s="190"/>
      <c r="I306" s="190"/>
      <c r="J306" s="190"/>
      <c r="K306" s="190"/>
      <c r="L306" s="190"/>
      <c r="M306" s="190"/>
      <c r="N306" s="190"/>
      <c r="O306" s="190"/>
      <c r="P306" s="190"/>
      <c r="Q306" s="190"/>
    </row>
    <row r="307" spans="8:17" ht="15">
      <c r="H307" s="190"/>
      <c r="I307" s="190"/>
      <c r="J307" s="190"/>
      <c r="K307" s="190"/>
      <c r="L307" s="190"/>
      <c r="M307" s="190"/>
      <c r="N307" s="190"/>
      <c r="O307" s="190"/>
      <c r="P307" s="190"/>
      <c r="Q307" s="190"/>
    </row>
    <row r="308" spans="8:17" ht="15">
      <c r="H308" s="190"/>
      <c r="I308" s="190"/>
      <c r="J308" s="190"/>
      <c r="K308" s="190"/>
      <c r="L308" s="190"/>
      <c r="M308" s="190"/>
      <c r="N308" s="190"/>
      <c r="O308" s="190"/>
      <c r="P308" s="190"/>
      <c r="Q308" s="190"/>
    </row>
    <row r="309" spans="8:17" ht="15">
      <c r="H309" s="190"/>
      <c r="I309" s="190"/>
      <c r="J309" s="190"/>
      <c r="K309" s="190"/>
      <c r="L309" s="190"/>
      <c r="M309" s="190"/>
      <c r="N309" s="190"/>
      <c r="O309" s="190"/>
      <c r="P309" s="190"/>
      <c r="Q309" s="190"/>
    </row>
    <row r="310" spans="8:17" ht="15">
      <c r="H310" s="190"/>
      <c r="I310" s="190"/>
      <c r="J310" s="190"/>
      <c r="K310" s="190"/>
      <c r="L310" s="190"/>
      <c r="M310" s="190"/>
      <c r="N310" s="190"/>
      <c r="O310" s="190"/>
      <c r="P310" s="190"/>
      <c r="Q310" s="190"/>
    </row>
    <row r="311" spans="8:17" ht="15">
      <c r="H311" s="190"/>
      <c r="I311" s="190"/>
      <c r="J311" s="190"/>
      <c r="K311" s="190"/>
      <c r="L311" s="190"/>
      <c r="M311" s="190"/>
      <c r="N311" s="190"/>
      <c r="O311" s="190"/>
      <c r="P311" s="190"/>
      <c r="Q311" s="190"/>
    </row>
    <row r="312" spans="8:17" ht="15">
      <c r="H312" s="190"/>
      <c r="I312" s="190"/>
      <c r="J312" s="190"/>
      <c r="K312" s="190"/>
      <c r="L312" s="190"/>
      <c r="M312" s="190"/>
      <c r="N312" s="190"/>
      <c r="O312" s="190"/>
      <c r="P312" s="190"/>
      <c r="Q312" s="190"/>
    </row>
    <row r="313" spans="8:17" ht="15">
      <c r="H313" s="190"/>
      <c r="I313" s="190"/>
      <c r="J313" s="190"/>
      <c r="K313" s="190"/>
      <c r="L313" s="190"/>
      <c r="M313" s="190"/>
      <c r="N313" s="190"/>
      <c r="O313" s="190"/>
      <c r="P313" s="190"/>
      <c r="Q313" s="190"/>
    </row>
    <row r="314" spans="8:17" ht="15">
      <c r="H314" s="190"/>
      <c r="I314" s="190"/>
      <c r="J314" s="190"/>
      <c r="K314" s="190"/>
      <c r="L314" s="190"/>
      <c r="M314" s="190"/>
      <c r="N314" s="190"/>
      <c r="O314" s="190"/>
      <c r="P314" s="190"/>
      <c r="Q314" s="190"/>
    </row>
    <row r="315" spans="8:17" ht="15">
      <c r="H315" s="190"/>
      <c r="I315" s="190"/>
      <c r="J315" s="190"/>
      <c r="K315" s="190"/>
      <c r="L315" s="190"/>
      <c r="M315" s="190"/>
      <c r="N315" s="190"/>
      <c r="O315" s="190"/>
      <c r="P315" s="190"/>
      <c r="Q315" s="190"/>
    </row>
    <row r="316" spans="8:17" ht="15">
      <c r="H316" s="190"/>
      <c r="I316" s="190"/>
      <c r="J316" s="190"/>
      <c r="K316" s="190"/>
      <c r="L316" s="190"/>
      <c r="M316" s="190"/>
      <c r="N316" s="190"/>
      <c r="O316" s="190"/>
      <c r="P316" s="190"/>
      <c r="Q316" s="190"/>
    </row>
    <row r="317" spans="8:17" ht="15">
      <c r="H317" s="190"/>
      <c r="I317" s="190"/>
      <c r="J317" s="190"/>
      <c r="K317" s="190"/>
      <c r="L317" s="190"/>
      <c r="M317" s="190"/>
      <c r="N317" s="190"/>
      <c r="O317" s="190"/>
      <c r="P317" s="190"/>
      <c r="Q317" s="190"/>
    </row>
    <row r="318" spans="8:17" ht="15">
      <c r="H318" s="190"/>
      <c r="I318" s="190"/>
      <c r="J318" s="190"/>
      <c r="K318" s="190"/>
      <c r="L318" s="190"/>
      <c r="M318" s="190"/>
      <c r="N318" s="190"/>
      <c r="O318" s="190"/>
      <c r="P318" s="190"/>
      <c r="Q318" s="190"/>
    </row>
    <row r="319" spans="8:17" ht="15">
      <c r="H319" s="190"/>
      <c r="I319" s="190"/>
      <c r="J319" s="190"/>
      <c r="K319" s="190"/>
      <c r="L319" s="190"/>
      <c r="M319" s="190"/>
      <c r="N319" s="190"/>
      <c r="O319" s="190"/>
      <c r="P319" s="190"/>
      <c r="Q319" s="190"/>
    </row>
    <row r="320" spans="8:17" ht="15">
      <c r="H320" s="190"/>
      <c r="I320" s="190"/>
      <c r="J320" s="190"/>
      <c r="K320" s="190"/>
      <c r="L320" s="190"/>
      <c r="M320" s="190"/>
      <c r="N320" s="190"/>
      <c r="O320" s="190"/>
      <c r="P320" s="190"/>
      <c r="Q320" s="190"/>
    </row>
    <row r="321" spans="8:17" ht="15">
      <c r="H321" s="190"/>
      <c r="I321" s="190"/>
      <c r="J321" s="190"/>
      <c r="K321" s="190"/>
      <c r="L321" s="190"/>
      <c r="M321" s="190"/>
      <c r="N321" s="190"/>
      <c r="O321" s="190"/>
      <c r="P321" s="190"/>
      <c r="Q321" s="190"/>
    </row>
    <row r="322" spans="8:17" ht="15">
      <c r="H322" s="190"/>
      <c r="I322" s="190"/>
      <c r="J322" s="190"/>
      <c r="K322" s="190"/>
      <c r="L322" s="190"/>
      <c r="M322" s="190"/>
      <c r="N322" s="190"/>
      <c r="O322" s="190"/>
      <c r="P322" s="190"/>
      <c r="Q322" s="190"/>
    </row>
    <row r="323" spans="8:17" ht="15">
      <c r="H323" s="190"/>
      <c r="I323" s="190"/>
      <c r="J323" s="190"/>
      <c r="K323" s="190"/>
      <c r="L323" s="190"/>
      <c r="M323" s="190"/>
      <c r="N323" s="190"/>
      <c r="O323" s="190"/>
      <c r="P323" s="190"/>
      <c r="Q323" s="190"/>
    </row>
    <row r="324" spans="8:17" ht="15">
      <c r="H324" s="190"/>
      <c r="I324" s="190"/>
      <c r="J324" s="190"/>
      <c r="K324" s="190"/>
      <c r="L324" s="190"/>
      <c r="M324" s="190"/>
      <c r="N324" s="190"/>
      <c r="O324" s="190"/>
      <c r="P324" s="190"/>
      <c r="Q324" s="190"/>
    </row>
    <row r="325" spans="8:17" ht="15">
      <c r="H325" s="190"/>
      <c r="I325" s="190"/>
      <c r="J325" s="190"/>
      <c r="K325" s="190"/>
      <c r="L325" s="190"/>
      <c r="M325" s="190"/>
      <c r="N325" s="190"/>
      <c r="O325" s="190"/>
      <c r="P325" s="190"/>
      <c r="Q325" s="190"/>
    </row>
    <row r="326" spans="8:17" ht="15">
      <c r="H326" s="190"/>
      <c r="I326" s="190"/>
      <c r="J326" s="190"/>
      <c r="K326" s="190"/>
      <c r="L326" s="190"/>
      <c r="M326" s="190"/>
      <c r="N326" s="190"/>
      <c r="O326" s="190"/>
      <c r="P326" s="190"/>
      <c r="Q326" s="190"/>
    </row>
    <row r="327" spans="8:17" ht="15">
      <c r="H327" s="190"/>
      <c r="I327" s="190"/>
      <c r="J327" s="190"/>
      <c r="K327" s="190"/>
      <c r="L327" s="190"/>
      <c r="M327" s="190"/>
      <c r="N327" s="190"/>
      <c r="O327" s="190"/>
      <c r="P327" s="190"/>
      <c r="Q327" s="190"/>
    </row>
    <row r="328" spans="8:17" ht="15">
      <c r="H328" s="190"/>
      <c r="I328" s="190"/>
      <c r="J328" s="190"/>
      <c r="K328" s="190"/>
      <c r="L328" s="190"/>
      <c r="M328" s="190"/>
      <c r="N328" s="190"/>
      <c r="O328" s="190"/>
      <c r="P328" s="190"/>
      <c r="Q328" s="190"/>
    </row>
    <row r="329" spans="8:17" ht="15">
      <c r="H329" s="190"/>
      <c r="I329" s="190"/>
      <c r="J329" s="190"/>
      <c r="K329" s="190"/>
      <c r="L329" s="190"/>
      <c r="M329" s="190"/>
      <c r="N329" s="190"/>
      <c r="O329" s="190"/>
      <c r="P329" s="190"/>
      <c r="Q329" s="190"/>
    </row>
    <row r="330" spans="8:17" ht="15">
      <c r="H330" s="190"/>
      <c r="I330" s="190"/>
      <c r="J330" s="190"/>
      <c r="K330" s="190"/>
      <c r="L330" s="190"/>
      <c r="M330" s="190"/>
      <c r="N330" s="190"/>
      <c r="O330" s="190"/>
      <c r="P330" s="190"/>
      <c r="Q330" s="190"/>
    </row>
    <row r="331" spans="8:17" ht="15">
      <c r="H331" s="190"/>
      <c r="I331" s="190"/>
      <c r="J331" s="190"/>
      <c r="K331" s="190"/>
      <c r="L331" s="190"/>
      <c r="M331" s="190"/>
      <c r="N331" s="190"/>
      <c r="O331" s="190"/>
      <c r="P331" s="190"/>
      <c r="Q331" s="190"/>
    </row>
    <row r="332" spans="8:17" ht="15">
      <c r="H332" s="190"/>
      <c r="I332" s="190"/>
      <c r="J332" s="190"/>
      <c r="K332" s="190"/>
      <c r="L332" s="190"/>
      <c r="M332" s="190"/>
      <c r="N332" s="190"/>
      <c r="O332" s="190"/>
      <c r="P332" s="190"/>
      <c r="Q332" s="190"/>
    </row>
    <row r="333" spans="8:17" ht="15">
      <c r="H333" s="190"/>
      <c r="I333" s="190"/>
      <c r="J333" s="190"/>
      <c r="K333" s="190"/>
      <c r="L333" s="190"/>
      <c r="M333" s="190"/>
      <c r="N333" s="190"/>
      <c r="O333" s="190"/>
      <c r="P333" s="190"/>
      <c r="Q333" s="190"/>
    </row>
    <row r="334" spans="8:17" ht="15">
      <c r="H334" s="190"/>
      <c r="I334" s="190"/>
      <c r="J334" s="190"/>
      <c r="K334" s="190"/>
      <c r="L334" s="190"/>
      <c r="M334" s="190"/>
      <c r="N334" s="190"/>
      <c r="O334" s="190"/>
      <c r="P334" s="190"/>
      <c r="Q334" s="190"/>
    </row>
    <row r="335" spans="8:17" ht="15">
      <c r="H335" s="190"/>
      <c r="I335" s="190"/>
      <c r="J335" s="190"/>
      <c r="K335" s="190"/>
      <c r="L335" s="190"/>
      <c r="M335" s="190"/>
      <c r="N335" s="190"/>
      <c r="O335" s="190"/>
      <c r="P335" s="190"/>
      <c r="Q335" s="190"/>
    </row>
    <row r="336" spans="8:17" ht="15">
      <c r="H336" s="190"/>
      <c r="I336" s="190"/>
      <c r="J336" s="190"/>
      <c r="K336" s="190"/>
      <c r="L336" s="190"/>
      <c r="M336" s="190"/>
      <c r="N336" s="190"/>
      <c r="O336" s="190"/>
      <c r="P336" s="190"/>
      <c r="Q336" s="190"/>
    </row>
    <row r="337" spans="8:17" ht="15">
      <c r="H337" s="190"/>
      <c r="I337" s="190"/>
      <c r="J337" s="190"/>
      <c r="K337" s="190"/>
      <c r="L337" s="190"/>
      <c r="M337" s="190"/>
      <c r="N337" s="190"/>
      <c r="O337" s="190"/>
      <c r="P337" s="190"/>
      <c r="Q337" s="190"/>
    </row>
    <row r="338" spans="8:17" ht="15">
      <c r="H338" s="190"/>
      <c r="I338" s="190"/>
      <c r="J338" s="190"/>
      <c r="K338" s="190"/>
      <c r="L338" s="190"/>
      <c r="M338" s="190"/>
      <c r="N338" s="190"/>
      <c r="O338" s="190"/>
      <c r="P338" s="190"/>
      <c r="Q338" s="190"/>
    </row>
    <row r="339" spans="8:17" ht="15">
      <c r="H339" s="190"/>
      <c r="I339" s="190"/>
      <c r="J339" s="190"/>
      <c r="K339" s="190"/>
      <c r="L339" s="190"/>
      <c r="M339" s="190"/>
      <c r="N339" s="190"/>
      <c r="O339" s="190"/>
      <c r="P339" s="190"/>
      <c r="Q339" s="190"/>
    </row>
    <row r="340" spans="8:17" ht="15">
      <c r="H340" s="190"/>
      <c r="I340" s="190"/>
      <c r="J340" s="190"/>
      <c r="K340" s="190"/>
      <c r="L340" s="190"/>
      <c r="M340" s="190"/>
      <c r="N340" s="190"/>
      <c r="O340" s="190"/>
      <c r="P340" s="190"/>
      <c r="Q340" s="190"/>
    </row>
    <row r="341" spans="8:17" ht="15">
      <c r="H341" s="190"/>
      <c r="I341" s="190"/>
      <c r="J341" s="190"/>
      <c r="K341" s="190"/>
      <c r="L341" s="190"/>
      <c r="M341" s="190"/>
      <c r="N341" s="190"/>
      <c r="O341" s="190"/>
      <c r="P341" s="190"/>
      <c r="Q341" s="190"/>
    </row>
    <row r="342" spans="8:17" ht="15">
      <c r="H342" s="190"/>
      <c r="I342" s="190"/>
      <c r="J342" s="190"/>
      <c r="K342" s="190"/>
      <c r="L342" s="190"/>
      <c r="M342" s="190"/>
      <c r="N342" s="190"/>
      <c r="O342" s="190"/>
      <c r="P342" s="190"/>
      <c r="Q342" s="190"/>
    </row>
    <row r="343" spans="8:17" ht="15">
      <c r="H343" s="190"/>
      <c r="I343" s="190"/>
      <c r="J343" s="190"/>
      <c r="K343" s="190"/>
      <c r="L343" s="190"/>
      <c r="M343" s="190"/>
      <c r="N343" s="190"/>
      <c r="O343" s="190"/>
      <c r="P343" s="190"/>
      <c r="Q343" s="190"/>
    </row>
    <row r="344" spans="8:17" ht="15">
      <c r="H344" s="190"/>
      <c r="I344" s="190"/>
      <c r="J344" s="190"/>
      <c r="K344" s="190"/>
      <c r="L344" s="190"/>
      <c r="M344" s="190"/>
      <c r="N344" s="190"/>
      <c r="O344" s="190"/>
      <c r="P344" s="190"/>
      <c r="Q344" s="190"/>
    </row>
    <row r="345" spans="8:17" ht="15">
      <c r="H345" s="190"/>
      <c r="I345" s="190"/>
      <c r="J345" s="190"/>
      <c r="K345" s="190"/>
      <c r="L345" s="190"/>
      <c r="M345" s="190"/>
      <c r="N345" s="190"/>
      <c r="O345" s="190"/>
      <c r="P345" s="190"/>
      <c r="Q345" s="190"/>
    </row>
    <row r="346" spans="8:17" ht="15">
      <c r="H346" s="190"/>
      <c r="I346" s="190"/>
      <c r="J346" s="190"/>
      <c r="K346" s="190"/>
      <c r="L346" s="190"/>
      <c r="M346" s="190"/>
      <c r="N346" s="190"/>
      <c r="O346" s="190"/>
      <c r="P346" s="190"/>
      <c r="Q346" s="190"/>
    </row>
    <row r="347" spans="8:17" ht="15">
      <c r="H347" s="190"/>
      <c r="I347" s="190"/>
      <c r="J347" s="190"/>
      <c r="K347" s="190"/>
      <c r="L347" s="190"/>
      <c r="M347" s="190"/>
      <c r="N347" s="190"/>
      <c r="O347" s="190"/>
      <c r="P347" s="190"/>
      <c r="Q347" s="190"/>
    </row>
    <row r="348" spans="8:17" ht="15">
      <c r="H348" s="190"/>
      <c r="I348" s="190"/>
      <c r="J348" s="190"/>
      <c r="K348" s="190"/>
      <c r="L348" s="190"/>
      <c r="M348" s="190"/>
      <c r="N348" s="190"/>
      <c r="O348" s="190"/>
      <c r="P348" s="190"/>
      <c r="Q348" s="190"/>
    </row>
    <row r="349" spans="8:17" ht="15">
      <c r="H349" s="190"/>
      <c r="I349" s="190"/>
      <c r="J349" s="190"/>
      <c r="K349" s="190"/>
      <c r="L349" s="190"/>
      <c r="M349" s="190"/>
      <c r="N349" s="190"/>
      <c r="O349" s="190"/>
      <c r="P349" s="190"/>
      <c r="Q349" s="190"/>
    </row>
    <row r="350" spans="8:17" ht="15">
      <c r="H350" s="190"/>
      <c r="I350" s="190"/>
      <c r="J350" s="190"/>
      <c r="K350" s="190"/>
      <c r="L350" s="190"/>
      <c r="M350" s="190"/>
      <c r="N350" s="190"/>
      <c r="O350" s="190"/>
      <c r="P350" s="190"/>
      <c r="Q350" s="190"/>
    </row>
    <row r="351" spans="8:17" ht="15">
      <c r="H351" s="190"/>
      <c r="I351" s="190"/>
      <c r="J351" s="190"/>
      <c r="K351" s="190"/>
      <c r="L351" s="190"/>
      <c r="M351" s="190"/>
      <c r="N351" s="190"/>
      <c r="O351" s="190"/>
      <c r="P351" s="190"/>
      <c r="Q351" s="190"/>
    </row>
    <row r="352" spans="8:17" ht="15">
      <c r="H352" s="190"/>
      <c r="I352" s="190"/>
      <c r="J352" s="190"/>
      <c r="K352" s="190"/>
      <c r="L352" s="190"/>
      <c r="M352" s="190"/>
      <c r="N352" s="190"/>
      <c r="O352" s="190"/>
      <c r="P352" s="190"/>
      <c r="Q352" s="190"/>
    </row>
    <row r="353" spans="8:17" ht="15">
      <c r="H353" s="190"/>
      <c r="I353" s="190"/>
      <c r="J353" s="190"/>
      <c r="K353" s="190"/>
      <c r="L353" s="190"/>
      <c r="M353" s="190"/>
      <c r="N353" s="190"/>
      <c r="O353" s="190"/>
      <c r="P353" s="190"/>
      <c r="Q353" s="190"/>
    </row>
    <row r="354" spans="8:17" ht="15">
      <c r="H354" s="190"/>
      <c r="I354" s="190"/>
      <c r="J354" s="190"/>
      <c r="K354" s="190"/>
      <c r="L354" s="190"/>
      <c r="M354" s="190"/>
      <c r="N354" s="190"/>
      <c r="O354" s="190"/>
      <c r="P354" s="190"/>
      <c r="Q354" s="190"/>
    </row>
    <row r="355" spans="8:17" ht="15">
      <c r="H355" s="190"/>
      <c r="I355" s="190"/>
      <c r="J355" s="190"/>
      <c r="K355" s="190"/>
      <c r="L355" s="190"/>
      <c r="M355" s="190"/>
      <c r="N355" s="190"/>
      <c r="O355" s="190"/>
      <c r="P355" s="190"/>
      <c r="Q355" s="190"/>
    </row>
    <row r="356" spans="8:17" ht="15">
      <c r="H356" s="190"/>
      <c r="I356" s="190"/>
      <c r="J356" s="190"/>
      <c r="K356" s="190"/>
      <c r="L356" s="190"/>
      <c r="M356" s="190"/>
      <c r="N356" s="190"/>
      <c r="O356" s="190"/>
      <c r="P356" s="190"/>
      <c r="Q356" s="190"/>
    </row>
    <row r="357" spans="8:17" ht="15">
      <c r="H357" s="190"/>
      <c r="I357" s="190"/>
      <c r="J357" s="190"/>
      <c r="K357" s="190"/>
      <c r="L357" s="190"/>
      <c r="M357" s="190"/>
      <c r="N357" s="190"/>
      <c r="O357" s="190"/>
      <c r="P357" s="190"/>
      <c r="Q357" s="190"/>
    </row>
    <row r="358" spans="8:17" ht="15">
      <c r="H358" s="190"/>
      <c r="I358" s="190"/>
      <c r="J358" s="190"/>
      <c r="K358" s="190"/>
      <c r="L358" s="190"/>
      <c r="M358" s="190"/>
      <c r="N358" s="190"/>
      <c r="O358" s="190"/>
      <c r="P358" s="190"/>
      <c r="Q358" s="190"/>
    </row>
    <row r="359" spans="8:17" ht="15">
      <c r="H359" s="190"/>
      <c r="I359" s="190"/>
      <c r="J359" s="190"/>
      <c r="K359" s="190"/>
      <c r="L359" s="190"/>
      <c r="M359" s="190"/>
      <c r="N359" s="190"/>
      <c r="O359" s="190"/>
      <c r="P359" s="190"/>
      <c r="Q359" s="190"/>
    </row>
    <row r="360" spans="8:17" ht="15">
      <c r="H360" s="190"/>
      <c r="I360" s="190"/>
      <c r="J360" s="190"/>
      <c r="K360" s="190"/>
      <c r="L360" s="190"/>
      <c r="M360" s="190"/>
      <c r="N360" s="190"/>
      <c r="O360" s="190"/>
      <c r="P360" s="190"/>
      <c r="Q360" s="190"/>
    </row>
    <row r="361" spans="8:17" ht="15">
      <c r="H361" s="190"/>
      <c r="I361" s="190"/>
      <c r="J361" s="190"/>
      <c r="K361" s="190"/>
      <c r="L361" s="190"/>
      <c r="M361" s="190"/>
      <c r="N361" s="190"/>
      <c r="O361" s="190"/>
      <c r="P361" s="190"/>
      <c r="Q361" s="190"/>
    </row>
    <row r="362" spans="8:17" ht="15">
      <c r="H362" s="190"/>
      <c r="I362" s="190"/>
      <c r="J362" s="190"/>
      <c r="K362" s="190"/>
      <c r="L362" s="190"/>
      <c r="M362" s="190"/>
      <c r="N362" s="190"/>
      <c r="O362" s="190"/>
      <c r="P362" s="190"/>
      <c r="Q362" s="190"/>
    </row>
    <row r="363" spans="8:17" ht="15">
      <c r="H363" s="190"/>
      <c r="I363" s="190"/>
      <c r="J363" s="190"/>
      <c r="K363" s="190"/>
      <c r="L363" s="190"/>
      <c r="M363" s="190"/>
      <c r="N363" s="190"/>
      <c r="O363" s="190"/>
      <c r="P363" s="190"/>
      <c r="Q363" s="190"/>
    </row>
    <row r="364" spans="8:17" ht="15">
      <c r="H364" s="190"/>
      <c r="I364" s="190"/>
      <c r="J364" s="190"/>
      <c r="K364" s="190"/>
      <c r="L364" s="190"/>
      <c r="M364" s="190"/>
      <c r="N364" s="190"/>
      <c r="O364" s="190"/>
      <c r="P364" s="190"/>
      <c r="Q364" s="190"/>
    </row>
    <row r="365" spans="8:17" ht="15">
      <c r="H365" s="190"/>
      <c r="I365" s="190"/>
      <c r="J365" s="190"/>
      <c r="K365" s="190"/>
      <c r="L365" s="190"/>
      <c r="M365" s="190"/>
      <c r="N365" s="190"/>
      <c r="O365" s="190"/>
      <c r="P365" s="190"/>
      <c r="Q365" s="190"/>
    </row>
    <row r="366" spans="8:17" ht="15">
      <c r="H366" s="190"/>
      <c r="I366" s="190"/>
      <c r="J366" s="190"/>
      <c r="K366" s="190"/>
      <c r="L366" s="190"/>
      <c r="M366" s="190"/>
      <c r="N366" s="190"/>
      <c r="O366" s="190"/>
      <c r="P366" s="190"/>
      <c r="Q366" s="190"/>
    </row>
    <row r="367" spans="8:17" ht="15">
      <c r="H367" s="190"/>
      <c r="I367" s="190"/>
      <c r="J367" s="190"/>
      <c r="K367" s="190"/>
      <c r="L367" s="190"/>
      <c r="M367" s="190"/>
      <c r="N367" s="190"/>
      <c r="O367" s="190"/>
      <c r="P367" s="190"/>
      <c r="Q367" s="190"/>
    </row>
    <row r="368" spans="8:17" ht="15">
      <c r="H368" s="190"/>
      <c r="I368" s="190"/>
      <c r="J368" s="190"/>
      <c r="K368" s="190"/>
      <c r="L368" s="190"/>
      <c r="M368" s="190"/>
      <c r="N368" s="190"/>
      <c r="O368" s="190"/>
      <c r="P368" s="190"/>
      <c r="Q368" s="190"/>
    </row>
    <row r="369" spans="8:17" ht="15">
      <c r="H369" s="190"/>
      <c r="I369" s="190"/>
      <c r="J369" s="190"/>
      <c r="K369" s="190"/>
      <c r="L369" s="190"/>
      <c r="M369" s="190"/>
      <c r="N369" s="190"/>
      <c r="O369" s="190"/>
      <c r="P369" s="190"/>
      <c r="Q369" s="190"/>
    </row>
    <row r="370" spans="8:17" ht="15">
      <c r="H370" s="190"/>
      <c r="I370" s="190"/>
      <c r="J370" s="190"/>
      <c r="K370" s="190"/>
      <c r="L370" s="190"/>
      <c r="M370" s="190"/>
      <c r="N370" s="190"/>
      <c r="O370" s="190"/>
      <c r="P370" s="190"/>
      <c r="Q370" s="190"/>
    </row>
    <row r="371" spans="8:17" ht="15">
      <c r="H371" s="190"/>
      <c r="I371" s="190"/>
      <c r="J371" s="190"/>
      <c r="K371" s="190"/>
      <c r="L371" s="190"/>
      <c r="M371" s="190"/>
      <c r="N371" s="190"/>
      <c r="O371" s="190"/>
      <c r="P371" s="190"/>
      <c r="Q371" s="190"/>
    </row>
    <row r="372" spans="8:17" ht="15">
      <c r="H372" s="190"/>
      <c r="I372" s="190"/>
      <c r="J372" s="190"/>
      <c r="K372" s="190"/>
      <c r="L372" s="190"/>
      <c r="M372" s="190"/>
      <c r="N372" s="190"/>
      <c r="O372" s="190"/>
      <c r="P372" s="190"/>
      <c r="Q372" s="190"/>
    </row>
    <row r="373" spans="8:17" ht="15">
      <c r="H373" s="190"/>
      <c r="I373" s="190"/>
      <c r="J373" s="190"/>
      <c r="K373" s="190"/>
      <c r="L373" s="190"/>
      <c r="M373" s="190"/>
      <c r="N373" s="190"/>
      <c r="O373" s="190"/>
      <c r="P373" s="190"/>
      <c r="Q373" s="190"/>
    </row>
    <row r="374" spans="8:17" ht="15">
      <c r="H374" s="190"/>
      <c r="I374" s="190"/>
      <c r="J374" s="190"/>
      <c r="K374" s="190"/>
      <c r="L374" s="190"/>
      <c r="M374" s="190"/>
      <c r="N374" s="190"/>
      <c r="O374" s="190"/>
      <c r="P374" s="190"/>
      <c r="Q374" s="190"/>
    </row>
    <row r="375" spans="8:17" ht="15">
      <c r="H375" s="190"/>
      <c r="I375" s="190"/>
      <c r="J375" s="190"/>
      <c r="K375" s="190"/>
      <c r="L375" s="190"/>
      <c r="M375" s="190"/>
      <c r="N375" s="190"/>
      <c r="O375" s="190"/>
      <c r="P375" s="190"/>
      <c r="Q375" s="190"/>
    </row>
    <row r="376" spans="8:17" ht="15">
      <c r="H376" s="190"/>
      <c r="I376" s="190"/>
      <c r="J376" s="190"/>
      <c r="K376" s="190"/>
      <c r="L376" s="190"/>
      <c r="M376" s="190"/>
      <c r="N376" s="190"/>
      <c r="O376" s="190"/>
      <c r="P376" s="190"/>
      <c r="Q376" s="190"/>
    </row>
    <row r="377" spans="8:17" ht="15">
      <c r="H377" s="190"/>
      <c r="I377" s="190"/>
      <c r="J377" s="190"/>
      <c r="K377" s="190"/>
      <c r="L377" s="190"/>
      <c r="M377" s="190"/>
      <c r="N377" s="190"/>
      <c r="O377" s="190"/>
      <c r="P377" s="190"/>
      <c r="Q377" s="190"/>
    </row>
    <row r="378" spans="8:17" ht="15">
      <c r="H378" s="190"/>
      <c r="I378" s="190"/>
      <c r="J378" s="190"/>
      <c r="K378" s="190"/>
      <c r="L378" s="190"/>
      <c r="M378" s="190"/>
      <c r="N378" s="190"/>
      <c r="O378" s="190"/>
      <c r="P378" s="190"/>
      <c r="Q378" s="190"/>
    </row>
    <row r="379" spans="8:17" ht="15">
      <c r="H379" s="190"/>
      <c r="I379" s="190"/>
      <c r="J379" s="190"/>
      <c r="K379" s="190"/>
      <c r="L379" s="190"/>
      <c r="M379" s="190"/>
      <c r="N379" s="190"/>
      <c r="O379" s="190"/>
      <c r="P379" s="190"/>
      <c r="Q379" s="190"/>
    </row>
    <row r="380" spans="8:17" ht="15">
      <c r="H380" s="190"/>
      <c r="I380" s="190"/>
      <c r="J380" s="190"/>
      <c r="K380" s="190"/>
      <c r="L380" s="190"/>
      <c r="M380" s="190"/>
      <c r="N380" s="190"/>
      <c r="O380" s="190"/>
      <c r="P380" s="190"/>
      <c r="Q380" s="190"/>
    </row>
    <row r="381" spans="8:17" ht="15">
      <c r="H381" s="190"/>
      <c r="I381" s="190"/>
      <c r="J381" s="190"/>
      <c r="K381" s="190"/>
      <c r="L381" s="190"/>
      <c r="M381" s="190"/>
      <c r="N381" s="190"/>
      <c r="O381" s="190"/>
      <c r="P381" s="190"/>
      <c r="Q381" s="190"/>
    </row>
    <row r="382" spans="8:17" ht="15">
      <c r="H382" s="190"/>
      <c r="I382" s="190"/>
      <c r="J382" s="190"/>
      <c r="K382" s="190"/>
      <c r="L382" s="190"/>
      <c r="M382" s="190"/>
      <c r="N382" s="190"/>
      <c r="O382" s="190"/>
      <c r="P382" s="190"/>
      <c r="Q382" s="190"/>
    </row>
    <row r="383" spans="8:17" ht="15">
      <c r="H383" s="190"/>
      <c r="I383" s="190"/>
      <c r="J383" s="190"/>
      <c r="K383" s="190"/>
      <c r="L383" s="190"/>
      <c r="M383" s="190"/>
      <c r="N383" s="190"/>
      <c r="O383" s="190"/>
      <c r="P383" s="190"/>
      <c r="Q383" s="190"/>
    </row>
    <row r="384" spans="8:17" ht="15">
      <c r="H384" s="190"/>
      <c r="I384" s="190"/>
      <c r="J384" s="190"/>
      <c r="K384" s="190"/>
      <c r="L384" s="190"/>
      <c r="M384" s="190"/>
      <c r="N384" s="190"/>
      <c r="O384" s="190"/>
      <c r="P384" s="190"/>
      <c r="Q384" s="190"/>
    </row>
    <row r="385" spans="8:17" ht="15">
      <c r="H385" s="190"/>
      <c r="I385" s="190"/>
      <c r="J385" s="190"/>
      <c r="K385" s="190"/>
      <c r="L385" s="190"/>
      <c r="M385" s="190"/>
      <c r="N385" s="190"/>
      <c r="O385" s="190"/>
      <c r="P385" s="190"/>
      <c r="Q385" s="190"/>
    </row>
    <row r="386" spans="8:17" ht="15">
      <c r="H386" s="190"/>
      <c r="I386" s="190"/>
      <c r="J386" s="190"/>
      <c r="K386" s="190"/>
      <c r="L386" s="190"/>
      <c r="M386" s="190"/>
      <c r="N386" s="190"/>
      <c r="O386" s="190"/>
      <c r="P386" s="190"/>
      <c r="Q386" s="190"/>
    </row>
    <row r="387" spans="8:17" ht="15">
      <c r="H387" s="190"/>
      <c r="I387" s="190"/>
      <c r="J387" s="190"/>
      <c r="K387" s="190"/>
      <c r="L387" s="190"/>
      <c r="M387" s="190"/>
      <c r="N387" s="190"/>
      <c r="O387" s="190"/>
      <c r="P387" s="190"/>
      <c r="Q387" s="190"/>
    </row>
    <row r="388" spans="8:17" ht="15">
      <c r="H388" s="190"/>
      <c r="I388" s="190"/>
      <c r="J388" s="190"/>
      <c r="K388" s="190"/>
      <c r="L388" s="190"/>
      <c r="M388" s="190"/>
      <c r="N388" s="190"/>
      <c r="O388" s="190"/>
      <c r="P388" s="190"/>
      <c r="Q388" s="190"/>
    </row>
    <row r="389" spans="8:17" ht="15">
      <c r="H389" s="190"/>
      <c r="I389" s="190"/>
      <c r="J389" s="190"/>
      <c r="K389" s="190"/>
      <c r="L389" s="190"/>
      <c r="M389" s="190"/>
      <c r="N389" s="190"/>
      <c r="O389" s="190"/>
      <c r="P389" s="190"/>
      <c r="Q389" s="190"/>
    </row>
    <row r="390" spans="8:17" ht="15">
      <c r="H390" s="190"/>
      <c r="I390" s="190"/>
      <c r="J390" s="190"/>
      <c r="K390" s="190"/>
      <c r="L390" s="190"/>
      <c r="M390" s="190"/>
      <c r="N390" s="190"/>
      <c r="O390" s="190"/>
      <c r="P390" s="190"/>
      <c r="Q390" s="190"/>
    </row>
    <row r="391" spans="8:17" ht="15">
      <c r="H391" s="190"/>
      <c r="I391" s="190"/>
      <c r="J391" s="190"/>
      <c r="K391" s="190"/>
      <c r="L391" s="190"/>
      <c r="M391" s="190"/>
      <c r="N391" s="190"/>
      <c r="O391" s="190"/>
      <c r="P391" s="190"/>
      <c r="Q391" s="190"/>
    </row>
    <row r="392" spans="8:17" ht="15">
      <c r="H392" s="190"/>
      <c r="I392" s="190"/>
      <c r="J392" s="190"/>
      <c r="K392" s="190"/>
      <c r="L392" s="190"/>
      <c r="M392" s="190"/>
      <c r="N392" s="190"/>
      <c r="O392" s="190"/>
      <c r="P392" s="190"/>
      <c r="Q392" s="190"/>
    </row>
    <row r="393" spans="8:17" ht="15">
      <c r="H393" s="190"/>
      <c r="I393" s="190"/>
      <c r="J393" s="190"/>
      <c r="K393" s="190"/>
      <c r="L393" s="190"/>
      <c r="M393" s="190"/>
      <c r="N393" s="190"/>
      <c r="O393" s="190"/>
      <c r="P393" s="190"/>
      <c r="Q393" s="190"/>
    </row>
    <row r="394" spans="8:17" ht="15">
      <c r="H394" s="190"/>
      <c r="I394" s="190"/>
      <c r="J394" s="190"/>
      <c r="K394" s="190"/>
      <c r="L394" s="190"/>
      <c r="M394" s="190"/>
      <c r="N394" s="190"/>
      <c r="O394" s="190"/>
      <c r="P394" s="190"/>
      <c r="Q394" s="190"/>
    </row>
    <row r="395" spans="8:17" ht="15">
      <c r="H395" s="190"/>
      <c r="I395" s="190"/>
      <c r="J395" s="190"/>
      <c r="K395" s="190"/>
      <c r="L395" s="190"/>
      <c r="M395" s="190"/>
      <c r="N395" s="190"/>
      <c r="O395" s="190"/>
      <c r="P395" s="190"/>
      <c r="Q395" s="190"/>
    </row>
    <row r="396" spans="8:17" ht="15">
      <c r="H396" s="190"/>
      <c r="I396" s="190"/>
      <c r="J396" s="190"/>
      <c r="K396" s="190"/>
      <c r="L396" s="190"/>
      <c r="M396" s="190"/>
      <c r="N396" s="190"/>
      <c r="O396" s="190"/>
      <c r="P396" s="190"/>
      <c r="Q396" s="190"/>
    </row>
    <row r="397" spans="8:17" ht="15">
      <c r="H397" s="190"/>
      <c r="I397" s="190"/>
      <c r="J397" s="190"/>
      <c r="K397" s="190"/>
      <c r="L397" s="190"/>
      <c r="M397" s="190"/>
      <c r="N397" s="190"/>
      <c r="O397" s="190"/>
      <c r="P397" s="190"/>
      <c r="Q397" s="190"/>
    </row>
    <row r="398" spans="8:17" ht="15">
      <c r="H398" s="190"/>
      <c r="I398" s="190"/>
      <c r="J398" s="190"/>
      <c r="K398" s="190"/>
      <c r="L398" s="190"/>
      <c r="M398" s="190"/>
      <c r="N398" s="190"/>
      <c r="O398" s="190"/>
      <c r="P398" s="190"/>
      <c r="Q398" s="190"/>
    </row>
    <row r="399" spans="8:17" ht="15">
      <c r="H399" s="190"/>
      <c r="I399" s="190"/>
      <c r="J399" s="190"/>
      <c r="K399" s="190"/>
      <c r="L399" s="190"/>
      <c r="M399" s="190"/>
      <c r="N399" s="190"/>
      <c r="O399" s="190"/>
      <c r="P399" s="190"/>
      <c r="Q399" s="190"/>
    </row>
    <row r="400" spans="8:17" ht="15">
      <c r="H400" s="190"/>
      <c r="I400" s="190"/>
      <c r="J400" s="190"/>
      <c r="K400" s="190"/>
      <c r="L400" s="190"/>
      <c r="M400" s="190"/>
      <c r="N400" s="190"/>
      <c r="O400" s="190"/>
      <c r="P400" s="190"/>
      <c r="Q400" s="190"/>
    </row>
    <row r="401" spans="8:17" ht="15">
      <c r="H401" s="190"/>
      <c r="I401" s="190"/>
      <c r="J401" s="190"/>
      <c r="K401" s="190"/>
      <c r="L401" s="190"/>
      <c r="M401" s="190"/>
      <c r="N401" s="190"/>
      <c r="O401" s="190"/>
      <c r="P401" s="190"/>
      <c r="Q401" s="190"/>
    </row>
    <row r="402" spans="8:17" ht="15">
      <c r="H402" s="190"/>
      <c r="I402" s="190"/>
      <c r="J402" s="190"/>
      <c r="K402" s="190"/>
      <c r="L402" s="190"/>
      <c r="M402" s="190"/>
      <c r="N402" s="190"/>
      <c r="O402" s="190"/>
      <c r="P402" s="190"/>
      <c r="Q402" s="190"/>
    </row>
    <row r="403" spans="8:17" ht="15">
      <c r="H403" s="190"/>
      <c r="I403" s="190"/>
      <c r="J403" s="190"/>
      <c r="K403" s="190"/>
      <c r="L403" s="190"/>
      <c r="M403" s="190"/>
      <c r="N403" s="190"/>
      <c r="O403" s="190"/>
      <c r="P403" s="190"/>
      <c r="Q403" s="190"/>
    </row>
    <row r="404" spans="8:17" ht="15">
      <c r="H404" s="190"/>
      <c r="I404" s="190"/>
      <c r="J404" s="190"/>
      <c r="K404" s="190"/>
      <c r="L404" s="190"/>
      <c r="M404" s="190"/>
      <c r="N404" s="190"/>
      <c r="O404" s="190"/>
      <c r="P404" s="190"/>
      <c r="Q404" s="190"/>
    </row>
    <row r="405" spans="8:17" ht="15">
      <c r="H405" s="190"/>
      <c r="I405" s="190"/>
      <c r="J405" s="190"/>
      <c r="K405" s="190"/>
      <c r="L405" s="190"/>
      <c r="M405" s="190"/>
      <c r="N405" s="190"/>
      <c r="O405" s="190"/>
      <c r="P405" s="190"/>
      <c r="Q405" s="190"/>
    </row>
    <row r="406" spans="8:17" ht="15">
      <c r="H406" s="190"/>
      <c r="I406" s="190"/>
      <c r="J406" s="190"/>
      <c r="K406" s="190"/>
      <c r="L406" s="190"/>
      <c r="M406" s="190"/>
      <c r="N406" s="190"/>
      <c r="O406" s="190"/>
      <c r="P406" s="190"/>
      <c r="Q406" s="190"/>
    </row>
    <row r="407" spans="8:17" ht="15">
      <c r="H407" s="190"/>
      <c r="I407" s="190"/>
      <c r="J407" s="190"/>
      <c r="K407" s="190"/>
      <c r="L407" s="190"/>
      <c r="M407" s="190"/>
      <c r="N407" s="190"/>
      <c r="O407" s="190"/>
      <c r="P407" s="190"/>
      <c r="Q407" s="190"/>
    </row>
    <row r="408" spans="8:17" ht="15">
      <c r="H408" s="190"/>
      <c r="I408" s="190"/>
      <c r="J408" s="190"/>
      <c r="K408" s="190"/>
      <c r="L408" s="190"/>
      <c r="M408" s="190"/>
      <c r="N408" s="190"/>
      <c r="O408" s="190"/>
      <c r="P408" s="190"/>
      <c r="Q408" s="190"/>
    </row>
    <row r="409" spans="8:17" ht="15">
      <c r="H409" s="190"/>
      <c r="I409" s="190"/>
      <c r="J409" s="190"/>
      <c r="K409" s="190"/>
      <c r="L409" s="190"/>
      <c r="M409" s="190"/>
      <c r="N409" s="190"/>
      <c r="O409" s="190"/>
      <c r="P409" s="190"/>
      <c r="Q409" s="190"/>
    </row>
    <row r="410" spans="8:17" ht="15">
      <c r="H410" s="190"/>
      <c r="I410" s="190"/>
      <c r="J410" s="190"/>
      <c r="K410" s="190"/>
      <c r="L410" s="190"/>
      <c r="M410" s="190"/>
      <c r="N410" s="190"/>
      <c r="O410" s="190"/>
      <c r="P410" s="190"/>
      <c r="Q410" s="190"/>
    </row>
    <row r="411" spans="8:17" ht="15">
      <c r="H411" s="190"/>
      <c r="I411" s="190"/>
      <c r="J411" s="190"/>
      <c r="K411" s="190"/>
      <c r="L411" s="190"/>
      <c r="M411" s="190"/>
      <c r="N411" s="190"/>
      <c r="O411" s="190"/>
      <c r="P411" s="190"/>
      <c r="Q411" s="190"/>
    </row>
    <row r="412" spans="8:17" ht="15">
      <c r="H412" s="190"/>
      <c r="I412" s="190"/>
      <c r="J412" s="190"/>
      <c r="K412" s="190"/>
      <c r="L412" s="190"/>
      <c r="M412" s="190"/>
      <c r="N412" s="190"/>
      <c r="O412" s="190"/>
      <c r="P412" s="190"/>
      <c r="Q412" s="190"/>
    </row>
    <row r="413" spans="8:17" ht="15">
      <c r="H413" s="190"/>
      <c r="I413" s="190"/>
      <c r="J413" s="190"/>
      <c r="K413" s="190"/>
      <c r="L413" s="190"/>
      <c r="M413" s="190"/>
      <c r="N413" s="190"/>
      <c r="O413" s="190"/>
      <c r="P413" s="190"/>
      <c r="Q413" s="190"/>
    </row>
    <row r="414" spans="8:17" ht="15">
      <c r="H414" s="190"/>
      <c r="I414" s="190"/>
      <c r="J414" s="190"/>
      <c r="K414" s="190"/>
      <c r="L414" s="190"/>
      <c r="M414" s="190"/>
      <c r="N414" s="190"/>
      <c r="O414" s="190"/>
      <c r="P414" s="190"/>
      <c r="Q414" s="190"/>
    </row>
    <row r="415" spans="8:17" ht="15">
      <c r="H415" s="190"/>
      <c r="I415" s="190"/>
      <c r="J415" s="190"/>
      <c r="K415" s="190"/>
      <c r="L415" s="190"/>
      <c r="M415" s="190"/>
      <c r="N415" s="190"/>
      <c r="O415" s="190"/>
      <c r="P415" s="190"/>
      <c r="Q415" s="190"/>
    </row>
    <row r="416" spans="8:17" ht="15">
      <c r="H416" s="190"/>
      <c r="I416" s="190"/>
      <c r="J416" s="190"/>
      <c r="K416" s="190"/>
      <c r="L416" s="190"/>
      <c r="M416" s="190"/>
      <c r="N416" s="190"/>
      <c r="O416" s="190"/>
      <c r="P416" s="190"/>
      <c r="Q416" s="190"/>
    </row>
    <row r="417" spans="8:17" ht="15">
      <c r="H417" s="190"/>
      <c r="I417" s="190"/>
      <c r="J417" s="190"/>
      <c r="K417" s="190"/>
      <c r="L417" s="190"/>
      <c r="M417" s="190"/>
      <c r="N417" s="190"/>
      <c r="O417" s="190"/>
      <c r="P417" s="190"/>
      <c r="Q417" s="190"/>
    </row>
    <row r="418" spans="8:17" ht="15">
      <c r="H418" s="190"/>
      <c r="I418" s="190"/>
      <c r="J418" s="190"/>
      <c r="K418" s="190"/>
      <c r="L418" s="190"/>
      <c r="M418" s="190"/>
      <c r="N418" s="190"/>
      <c r="O418" s="190"/>
      <c r="P418" s="190"/>
      <c r="Q418" s="190"/>
    </row>
    <row r="419" spans="8:17" ht="15">
      <c r="H419" s="190"/>
      <c r="I419" s="190"/>
      <c r="J419" s="190"/>
      <c r="K419" s="190"/>
      <c r="L419" s="190"/>
      <c r="M419" s="190"/>
      <c r="N419" s="190"/>
      <c r="O419" s="190"/>
      <c r="P419" s="190"/>
      <c r="Q419" s="190"/>
    </row>
    <row r="420" spans="8:17" ht="15">
      <c r="H420" s="190"/>
      <c r="I420" s="190"/>
      <c r="J420" s="190"/>
      <c r="K420" s="190"/>
      <c r="L420" s="190"/>
      <c r="M420" s="190"/>
      <c r="N420" s="190"/>
      <c r="O420" s="190"/>
      <c r="P420" s="190"/>
      <c r="Q420" s="190"/>
    </row>
    <row r="421" spans="8:17" ht="15">
      <c r="H421" s="190"/>
      <c r="I421" s="190"/>
      <c r="J421" s="190"/>
      <c r="K421" s="190"/>
      <c r="L421" s="190"/>
      <c r="M421" s="190"/>
      <c r="N421" s="190"/>
      <c r="O421" s="190"/>
      <c r="P421" s="190"/>
      <c r="Q421" s="190"/>
    </row>
    <row r="422" spans="8:17" ht="15">
      <c r="H422" s="190"/>
      <c r="I422" s="190"/>
      <c r="J422" s="190"/>
      <c r="K422" s="190"/>
      <c r="L422" s="190"/>
      <c r="M422" s="190"/>
      <c r="N422" s="190"/>
      <c r="O422" s="190"/>
      <c r="P422" s="190"/>
      <c r="Q422" s="190"/>
    </row>
    <row r="423" spans="8:17" ht="15">
      <c r="H423" s="190"/>
      <c r="I423" s="190"/>
      <c r="J423" s="190"/>
      <c r="K423" s="190"/>
      <c r="L423" s="190"/>
      <c r="M423" s="190"/>
      <c r="N423" s="190"/>
      <c r="O423" s="190"/>
      <c r="P423" s="190"/>
      <c r="Q423" s="190"/>
    </row>
    <row r="424" spans="8:17" ht="15">
      <c r="H424" s="190"/>
      <c r="I424" s="190"/>
      <c r="J424" s="190"/>
      <c r="K424" s="190"/>
      <c r="L424" s="190"/>
      <c r="M424" s="190"/>
      <c r="N424" s="190"/>
      <c r="O424" s="190"/>
      <c r="P424" s="190"/>
      <c r="Q424" s="190"/>
    </row>
    <row r="425" spans="8:17" ht="15">
      <c r="H425" s="190"/>
      <c r="I425" s="190"/>
      <c r="J425" s="190"/>
      <c r="K425" s="190"/>
      <c r="L425" s="190"/>
      <c r="M425" s="190"/>
      <c r="N425" s="190"/>
      <c r="O425" s="190"/>
      <c r="P425" s="190"/>
      <c r="Q425" s="190"/>
    </row>
    <row r="426" spans="8:17" ht="15">
      <c r="H426" s="190"/>
      <c r="I426" s="190"/>
      <c r="J426" s="190"/>
      <c r="K426" s="190"/>
      <c r="L426" s="190"/>
      <c r="M426" s="190"/>
      <c r="N426" s="190"/>
      <c r="O426" s="190"/>
      <c r="P426" s="190"/>
      <c r="Q426" s="190"/>
    </row>
    <row r="427" spans="8:17" ht="15">
      <c r="H427" s="190"/>
      <c r="I427" s="190"/>
      <c r="J427" s="190"/>
      <c r="K427" s="190"/>
      <c r="L427" s="190"/>
      <c r="M427" s="190"/>
      <c r="N427" s="190"/>
      <c r="O427" s="190"/>
      <c r="P427" s="190"/>
      <c r="Q427" s="190"/>
    </row>
    <row r="428" spans="8:17" ht="15">
      <c r="H428" s="190"/>
      <c r="I428" s="190"/>
      <c r="J428" s="190"/>
      <c r="K428" s="190"/>
      <c r="L428" s="190"/>
      <c r="M428" s="190"/>
      <c r="N428" s="190"/>
      <c r="O428" s="190"/>
      <c r="P428" s="190"/>
      <c r="Q428" s="190"/>
    </row>
    <row r="429" spans="8:17" ht="15">
      <c r="H429" s="190"/>
      <c r="I429" s="190"/>
      <c r="J429" s="190"/>
      <c r="K429" s="190"/>
      <c r="L429" s="190"/>
      <c r="M429" s="190"/>
      <c r="N429" s="190"/>
      <c r="O429" s="190"/>
      <c r="P429" s="190"/>
      <c r="Q429" s="190"/>
    </row>
    <row r="430" spans="8:17" ht="15">
      <c r="H430" s="190"/>
      <c r="I430" s="190"/>
      <c r="J430" s="190"/>
      <c r="K430" s="190"/>
      <c r="L430" s="190"/>
      <c r="M430" s="190"/>
      <c r="N430" s="190"/>
      <c r="O430" s="190"/>
      <c r="P430" s="190"/>
      <c r="Q430" s="190"/>
    </row>
    <row r="431" spans="8:17" ht="15">
      <c r="H431" s="190"/>
      <c r="I431" s="190"/>
      <c r="J431" s="190"/>
      <c r="K431" s="190"/>
      <c r="L431" s="190"/>
      <c r="M431" s="190"/>
      <c r="N431" s="190"/>
      <c r="O431" s="190"/>
      <c r="P431" s="190"/>
      <c r="Q431" s="190"/>
    </row>
    <row r="432" spans="8:17" ht="15">
      <c r="H432" s="190"/>
      <c r="I432" s="190"/>
      <c r="J432" s="190"/>
      <c r="K432" s="190"/>
      <c r="L432" s="190"/>
      <c r="M432" s="190"/>
      <c r="N432" s="190"/>
      <c r="O432" s="190"/>
      <c r="P432" s="190"/>
      <c r="Q432" s="190"/>
    </row>
    <row r="433" spans="8:17" ht="15">
      <c r="H433" s="190"/>
      <c r="I433" s="190"/>
      <c r="J433" s="190"/>
      <c r="K433" s="190"/>
      <c r="L433" s="190"/>
      <c r="M433" s="190"/>
      <c r="N433" s="190"/>
      <c r="O433" s="190"/>
      <c r="P433" s="190"/>
      <c r="Q433" s="190"/>
    </row>
    <row r="434" spans="8:17" ht="15">
      <c r="H434" s="190"/>
      <c r="I434" s="190"/>
      <c r="J434" s="190"/>
      <c r="K434" s="190"/>
      <c r="L434" s="190"/>
      <c r="M434" s="190"/>
      <c r="N434" s="190"/>
      <c r="O434" s="190"/>
      <c r="P434" s="190"/>
      <c r="Q434" s="190"/>
    </row>
    <row r="435" spans="8:17" ht="15">
      <c r="H435" s="190"/>
      <c r="I435" s="190"/>
      <c r="J435" s="190"/>
      <c r="K435" s="190"/>
      <c r="L435" s="190"/>
      <c r="M435" s="190"/>
      <c r="N435" s="190"/>
      <c r="O435" s="190"/>
      <c r="P435" s="190"/>
      <c r="Q435" s="190"/>
    </row>
    <row r="436" spans="8:17" ht="15">
      <c r="H436" s="190"/>
      <c r="I436" s="190"/>
      <c r="J436" s="190"/>
      <c r="K436" s="190"/>
      <c r="L436" s="190"/>
      <c r="M436" s="190"/>
      <c r="N436" s="190"/>
      <c r="O436" s="190"/>
      <c r="P436" s="190"/>
      <c r="Q436" s="190"/>
    </row>
    <row r="437" spans="8:17" ht="15">
      <c r="H437" s="190"/>
      <c r="I437" s="190"/>
      <c r="J437" s="190"/>
      <c r="K437" s="190"/>
      <c r="L437" s="190"/>
      <c r="M437" s="190"/>
      <c r="N437" s="190"/>
      <c r="O437" s="190"/>
      <c r="P437" s="190"/>
      <c r="Q437" s="190"/>
    </row>
    <row r="438" spans="8:17" ht="15">
      <c r="H438" s="190"/>
      <c r="I438" s="190"/>
      <c r="J438" s="190"/>
      <c r="K438" s="190"/>
      <c r="L438" s="190"/>
      <c r="M438" s="190"/>
      <c r="N438" s="190"/>
      <c r="O438" s="190"/>
      <c r="P438" s="190"/>
      <c r="Q438" s="190"/>
    </row>
    <row r="439" spans="8:17" ht="15">
      <c r="H439" s="190"/>
      <c r="I439" s="190"/>
      <c r="J439" s="190"/>
      <c r="K439" s="190"/>
      <c r="L439" s="190"/>
      <c r="M439" s="190"/>
      <c r="N439" s="190"/>
      <c r="O439" s="190"/>
      <c r="P439" s="190"/>
      <c r="Q439" s="190"/>
    </row>
    <row r="440" spans="8:17" ht="15">
      <c r="H440" s="190"/>
      <c r="I440" s="190"/>
      <c r="J440" s="190"/>
      <c r="K440" s="190"/>
      <c r="L440" s="190"/>
      <c r="M440" s="190"/>
      <c r="N440" s="190"/>
      <c r="O440" s="190"/>
      <c r="P440" s="190"/>
      <c r="Q440" s="190"/>
    </row>
    <row r="441" spans="8:17" ht="15">
      <c r="H441" s="190"/>
      <c r="I441" s="190"/>
      <c r="J441" s="190"/>
      <c r="K441" s="190"/>
      <c r="L441" s="190"/>
      <c r="M441" s="190"/>
      <c r="N441" s="190"/>
      <c r="O441" s="190"/>
      <c r="P441" s="190"/>
      <c r="Q441" s="190"/>
    </row>
    <row r="442" spans="8:17" ht="15">
      <c r="H442" s="190"/>
      <c r="I442" s="190"/>
      <c r="J442" s="190"/>
      <c r="K442" s="190"/>
      <c r="L442" s="190"/>
      <c r="M442" s="190"/>
      <c r="N442" s="190"/>
      <c r="O442" s="190"/>
      <c r="P442" s="190"/>
      <c r="Q442" s="190"/>
    </row>
    <row r="443" spans="8:17" ht="15">
      <c r="H443" s="190"/>
      <c r="I443" s="190"/>
      <c r="J443" s="190"/>
      <c r="K443" s="190"/>
      <c r="L443" s="190"/>
      <c r="M443" s="190"/>
      <c r="N443" s="190"/>
      <c r="O443" s="190"/>
      <c r="P443" s="190"/>
      <c r="Q443" s="190"/>
    </row>
    <row r="444" spans="8:17" ht="15">
      <c r="H444" s="190"/>
      <c r="I444" s="190"/>
      <c r="J444" s="190"/>
      <c r="K444" s="190"/>
      <c r="L444" s="190"/>
      <c r="M444" s="190"/>
      <c r="N444" s="190"/>
      <c r="O444" s="190"/>
      <c r="P444" s="190"/>
      <c r="Q444" s="190"/>
    </row>
    <row r="445" spans="8:17" ht="15">
      <c r="H445" s="190"/>
      <c r="I445" s="190"/>
      <c r="J445" s="190"/>
      <c r="K445" s="190"/>
      <c r="L445" s="190"/>
      <c r="M445" s="190"/>
      <c r="N445" s="190"/>
      <c r="O445" s="190"/>
      <c r="P445" s="190"/>
      <c r="Q445" s="190"/>
    </row>
    <row r="446" spans="8:17" ht="15">
      <c r="H446" s="190"/>
      <c r="I446" s="190"/>
      <c r="J446" s="190"/>
      <c r="K446" s="190"/>
      <c r="L446" s="190"/>
      <c r="M446" s="190"/>
      <c r="N446" s="190"/>
      <c r="O446" s="190"/>
      <c r="P446" s="190"/>
      <c r="Q446" s="190"/>
    </row>
    <row r="447" spans="8:17" ht="15">
      <c r="H447" s="190"/>
      <c r="I447" s="190"/>
      <c r="J447" s="190"/>
      <c r="K447" s="190"/>
      <c r="L447" s="190"/>
      <c r="M447" s="190"/>
      <c r="N447" s="190"/>
      <c r="O447" s="190"/>
      <c r="P447" s="190"/>
      <c r="Q447" s="190"/>
    </row>
    <row r="448" spans="8:17" ht="15">
      <c r="H448" s="190"/>
      <c r="I448" s="190"/>
      <c r="J448" s="190"/>
      <c r="K448" s="190"/>
      <c r="L448" s="190"/>
      <c r="M448" s="190"/>
      <c r="N448" s="190"/>
      <c r="O448" s="190"/>
      <c r="P448" s="190"/>
      <c r="Q448" s="190"/>
    </row>
    <row r="449" spans="8:17" ht="15">
      <c r="H449" s="190"/>
      <c r="I449" s="190"/>
      <c r="J449" s="190"/>
      <c r="K449" s="190"/>
      <c r="L449" s="190"/>
      <c r="M449" s="190"/>
      <c r="N449" s="190"/>
      <c r="O449" s="190"/>
      <c r="P449" s="190"/>
      <c r="Q449" s="190"/>
    </row>
    <row r="450" spans="8:17" ht="15">
      <c r="H450" s="190"/>
      <c r="I450" s="190"/>
      <c r="J450" s="190"/>
      <c r="K450" s="190"/>
      <c r="L450" s="190"/>
      <c r="M450" s="190"/>
      <c r="N450" s="190"/>
      <c r="O450" s="190"/>
      <c r="P450" s="190"/>
      <c r="Q450" s="190"/>
    </row>
    <row r="451" spans="8:17" ht="15">
      <c r="H451" s="190"/>
      <c r="I451" s="190"/>
      <c r="J451" s="190"/>
      <c r="K451" s="190"/>
      <c r="L451" s="190"/>
      <c r="M451" s="190"/>
      <c r="N451" s="190"/>
      <c r="O451" s="190"/>
      <c r="P451" s="190"/>
      <c r="Q451" s="190"/>
    </row>
    <row r="452" spans="8:17" ht="15">
      <c r="H452" s="190"/>
      <c r="I452" s="190"/>
      <c r="J452" s="190"/>
      <c r="K452" s="190"/>
      <c r="L452" s="190"/>
      <c r="M452" s="190"/>
      <c r="N452" s="190"/>
      <c r="O452" s="190"/>
      <c r="P452" s="190"/>
      <c r="Q452" s="190"/>
    </row>
    <row r="453" spans="8:17" ht="15">
      <c r="H453" s="190"/>
      <c r="I453" s="190"/>
      <c r="J453" s="190"/>
      <c r="K453" s="190"/>
      <c r="L453" s="190"/>
      <c r="M453" s="190"/>
      <c r="N453" s="190"/>
      <c r="O453" s="190"/>
      <c r="P453" s="190"/>
      <c r="Q453" s="190"/>
    </row>
    <row r="454" spans="8:17" ht="15">
      <c r="H454" s="190"/>
      <c r="I454" s="190"/>
      <c r="J454" s="190"/>
      <c r="K454" s="190"/>
      <c r="L454" s="190"/>
      <c r="M454" s="190"/>
      <c r="N454" s="190"/>
      <c r="O454" s="190"/>
      <c r="P454" s="190"/>
      <c r="Q454" s="190"/>
    </row>
    <row r="455" spans="8:17" ht="15">
      <c r="H455" s="190"/>
      <c r="I455" s="190"/>
      <c r="J455" s="190"/>
      <c r="K455" s="190"/>
      <c r="L455" s="190"/>
      <c r="M455" s="190"/>
      <c r="N455" s="190"/>
      <c r="O455" s="190"/>
      <c r="P455" s="190"/>
      <c r="Q455" s="190"/>
    </row>
    <row r="456" spans="8:17" ht="15">
      <c r="H456" s="190"/>
      <c r="I456" s="190"/>
      <c r="J456" s="190"/>
      <c r="K456" s="190"/>
      <c r="L456" s="190"/>
      <c r="M456" s="190"/>
      <c r="N456" s="190"/>
      <c r="O456" s="190"/>
      <c r="P456" s="190"/>
      <c r="Q456" s="190"/>
    </row>
    <row r="457" spans="8:17" ht="15">
      <c r="H457" s="190"/>
      <c r="I457" s="190"/>
      <c r="J457" s="190"/>
      <c r="K457" s="190"/>
      <c r="L457" s="190"/>
      <c r="M457" s="190"/>
      <c r="N457" s="190"/>
      <c r="O457" s="190"/>
      <c r="P457" s="190"/>
      <c r="Q457" s="190"/>
    </row>
    <row r="458" spans="8:17" ht="15">
      <c r="H458" s="190"/>
      <c r="I458" s="190"/>
      <c r="J458" s="190"/>
      <c r="K458" s="190"/>
      <c r="L458" s="190"/>
      <c r="M458" s="190"/>
      <c r="N458" s="190"/>
      <c r="O458" s="190"/>
      <c r="P458" s="190"/>
      <c r="Q458" s="190"/>
    </row>
    <row r="459" spans="8:17" ht="15">
      <c r="H459" s="190"/>
      <c r="I459" s="190"/>
      <c r="J459" s="190"/>
      <c r="K459" s="190"/>
      <c r="L459" s="190"/>
      <c r="M459" s="190"/>
      <c r="N459" s="190"/>
      <c r="O459" s="190"/>
      <c r="P459" s="190"/>
      <c r="Q459" s="190"/>
    </row>
    <row r="460" spans="8:17" ht="15">
      <c r="H460" s="190"/>
      <c r="I460" s="190"/>
      <c r="J460" s="190"/>
      <c r="K460" s="190"/>
      <c r="L460" s="190"/>
      <c r="M460" s="190"/>
      <c r="N460" s="190"/>
      <c r="O460" s="190"/>
      <c r="P460" s="190"/>
      <c r="Q460" s="190"/>
    </row>
    <row r="461" spans="8:17" ht="15">
      <c r="H461" s="190"/>
      <c r="I461" s="190"/>
      <c r="J461" s="190"/>
      <c r="K461" s="190"/>
      <c r="L461" s="190"/>
      <c r="M461" s="190"/>
      <c r="N461" s="190"/>
      <c r="O461" s="190"/>
      <c r="P461" s="190"/>
      <c r="Q461" s="190"/>
    </row>
    <row r="462" spans="8:17" ht="15">
      <c r="H462" s="190"/>
      <c r="I462" s="190"/>
      <c r="J462" s="190"/>
      <c r="K462" s="190"/>
      <c r="L462" s="190"/>
      <c r="M462" s="190"/>
      <c r="N462" s="190"/>
      <c r="O462" s="190"/>
      <c r="P462" s="190"/>
      <c r="Q462" s="190"/>
    </row>
    <row r="463" spans="8:17" ht="15">
      <c r="H463" s="190"/>
      <c r="I463" s="190"/>
      <c r="J463" s="190"/>
      <c r="K463" s="190"/>
      <c r="L463" s="190"/>
      <c r="M463" s="190"/>
      <c r="N463" s="190"/>
      <c r="O463" s="190"/>
      <c r="P463" s="190"/>
      <c r="Q463" s="190"/>
    </row>
    <row r="464" spans="8:17" ht="15">
      <c r="H464" s="190"/>
      <c r="I464" s="190"/>
      <c r="J464" s="190"/>
      <c r="K464" s="190"/>
      <c r="L464" s="190"/>
      <c r="M464" s="190"/>
      <c r="N464" s="190"/>
      <c r="O464" s="190"/>
      <c r="P464" s="190"/>
      <c r="Q464" s="190"/>
    </row>
    <row r="465" spans="8:17" ht="15">
      <c r="H465" s="190"/>
      <c r="I465" s="190"/>
      <c r="J465" s="190"/>
      <c r="K465" s="190"/>
      <c r="L465" s="190"/>
      <c r="M465" s="190"/>
      <c r="N465" s="190"/>
      <c r="O465" s="190"/>
      <c r="P465" s="190"/>
      <c r="Q465" s="190"/>
    </row>
    <row r="466" spans="8:17" ht="15">
      <c r="H466" s="190"/>
      <c r="I466" s="190"/>
      <c r="J466" s="190"/>
      <c r="K466" s="190"/>
      <c r="L466" s="190"/>
      <c r="M466" s="190"/>
      <c r="N466" s="190"/>
      <c r="O466" s="190"/>
      <c r="P466" s="190"/>
      <c r="Q466" s="190"/>
    </row>
    <row r="467" spans="8:17" ht="15">
      <c r="H467" s="190"/>
      <c r="I467" s="190"/>
      <c r="J467" s="190"/>
      <c r="K467" s="190"/>
      <c r="L467" s="190"/>
      <c r="M467" s="190"/>
      <c r="N467" s="190"/>
      <c r="O467" s="190"/>
      <c r="P467" s="190"/>
      <c r="Q467" s="190"/>
    </row>
    <row r="468" spans="8:17" ht="15">
      <c r="H468" s="190"/>
      <c r="I468" s="190"/>
      <c r="J468" s="190"/>
      <c r="K468" s="190"/>
      <c r="L468" s="190"/>
      <c r="M468" s="190"/>
      <c r="N468" s="190"/>
      <c r="O468" s="190"/>
      <c r="P468" s="190"/>
      <c r="Q468" s="190"/>
    </row>
    <row r="469" spans="8:17" ht="15">
      <c r="H469" s="190"/>
      <c r="I469" s="190"/>
      <c r="J469" s="190"/>
      <c r="K469" s="190"/>
      <c r="L469" s="190"/>
      <c r="M469" s="190"/>
      <c r="N469" s="190"/>
      <c r="O469" s="190"/>
      <c r="P469" s="190"/>
      <c r="Q469" s="190"/>
    </row>
    <row r="470" spans="8:17" ht="15">
      <c r="H470" s="190"/>
      <c r="I470" s="190"/>
      <c r="J470" s="190"/>
      <c r="K470" s="190"/>
      <c r="L470" s="190"/>
      <c r="M470" s="190"/>
      <c r="N470" s="190"/>
      <c r="O470" s="190"/>
      <c r="P470" s="190"/>
      <c r="Q470" s="190"/>
    </row>
    <row r="471" spans="8:17" ht="15">
      <c r="H471" s="190"/>
      <c r="I471" s="190"/>
      <c r="J471" s="190"/>
      <c r="K471" s="190"/>
      <c r="L471" s="190"/>
      <c r="M471" s="190"/>
      <c r="N471" s="190"/>
      <c r="O471" s="190"/>
      <c r="P471" s="190"/>
      <c r="Q471" s="190"/>
    </row>
    <row r="472" spans="8:17" ht="15">
      <c r="H472" s="190"/>
      <c r="I472" s="190"/>
      <c r="J472" s="190"/>
      <c r="K472" s="190"/>
      <c r="L472" s="190"/>
      <c r="M472" s="190"/>
      <c r="N472" s="190"/>
      <c r="O472" s="190"/>
      <c r="P472" s="190"/>
      <c r="Q472" s="190"/>
    </row>
    <row r="473" spans="8:17" ht="15">
      <c r="H473" s="190"/>
      <c r="I473" s="190"/>
      <c r="J473" s="190"/>
      <c r="K473" s="190"/>
      <c r="L473" s="190"/>
      <c r="M473" s="190"/>
      <c r="N473" s="190"/>
      <c r="O473" s="190"/>
      <c r="P473" s="190"/>
      <c r="Q473" s="190"/>
    </row>
    <row r="474" spans="8:17" ht="15">
      <c r="H474" s="190"/>
      <c r="I474" s="190"/>
      <c r="J474" s="190"/>
      <c r="K474" s="190"/>
      <c r="L474" s="190"/>
      <c r="M474" s="190"/>
      <c r="N474" s="190"/>
      <c r="O474" s="190"/>
      <c r="P474" s="190"/>
      <c r="Q474" s="190"/>
    </row>
    <row r="475" spans="8:17" ht="15">
      <c r="H475" s="190"/>
      <c r="I475" s="190"/>
      <c r="J475" s="190"/>
      <c r="K475" s="190"/>
      <c r="L475" s="190"/>
      <c r="M475" s="190"/>
      <c r="N475" s="190"/>
      <c r="O475" s="190"/>
      <c r="P475" s="190"/>
      <c r="Q475" s="190"/>
    </row>
    <row r="476" spans="8:17" ht="15">
      <c r="H476" s="190"/>
      <c r="I476" s="190"/>
      <c r="J476" s="190"/>
      <c r="K476" s="190"/>
      <c r="L476" s="190"/>
      <c r="M476" s="190"/>
      <c r="N476" s="190"/>
      <c r="O476" s="190"/>
      <c r="P476" s="190"/>
      <c r="Q476" s="190"/>
    </row>
    <row r="477" spans="8:17" ht="15">
      <c r="H477" s="190"/>
      <c r="I477" s="190"/>
      <c r="J477" s="190"/>
      <c r="K477" s="190"/>
      <c r="L477" s="190"/>
      <c r="M477" s="190"/>
      <c r="N477" s="190"/>
      <c r="O477" s="190"/>
      <c r="P477" s="190"/>
      <c r="Q477" s="190"/>
    </row>
    <row r="478" spans="8:17" ht="15">
      <c r="H478" s="190"/>
      <c r="I478" s="190"/>
      <c r="J478" s="190"/>
      <c r="K478" s="190"/>
      <c r="L478" s="190"/>
      <c r="M478" s="190"/>
      <c r="N478" s="190"/>
      <c r="O478" s="190"/>
      <c r="P478" s="190"/>
      <c r="Q478" s="190"/>
    </row>
    <row r="479" spans="8:17" ht="15">
      <c r="H479" s="190"/>
      <c r="I479" s="190"/>
      <c r="J479" s="190"/>
      <c r="K479" s="190"/>
      <c r="L479" s="190"/>
      <c r="M479" s="190"/>
      <c r="N479" s="190"/>
      <c r="O479" s="190"/>
      <c r="P479" s="190"/>
      <c r="Q479" s="190"/>
    </row>
    <row r="480" spans="8:17" ht="15">
      <c r="H480" s="190"/>
      <c r="I480" s="190"/>
      <c r="J480" s="190"/>
      <c r="K480" s="190"/>
      <c r="L480" s="190"/>
      <c r="M480" s="190"/>
      <c r="N480" s="190"/>
      <c r="O480" s="190"/>
      <c r="P480" s="190"/>
      <c r="Q480" s="190"/>
    </row>
    <row r="481" spans="8:17" ht="15">
      <c r="H481" s="190"/>
      <c r="I481" s="190"/>
      <c r="J481" s="190"/>
      <c r="K481" s="190"/>
      <c r="L481" s="190"/>
      <c r="M481" s="190"/>
      <c r="N481" s="190"/>
      <c r="O481" s="190"/>
      <c r="P481" s="190"/>
      <c r="Q481" s="190"/>
    </row>
    <row r="482" spans="8:17" ht="15">
      <c r="H482" s="190"/>
      <c r="I482" s="190"/>
      <c r="J482" s="190"/>
      <c r="K482" s="190"/>
      <c r="L482" s="190"/>
      <c r="M482" s="190"/>
      <c r="N482" s="190"/>
      <c r="O482" s="190"/>
      <c r="P482" s="190"/>
      <c r="Q482" s="190"/>
    </row>
    <row r="483" spans="8:17" ht="15">
      <c r="H483" s="190"/>
      <c r="I483" s="190"/>
      <c r="J483" s="190"/>
      <c r="K483" s="190"/>
      <c r="L483" s="190"/>
      <c r="M483" s="190"/>
      <c r="N483" s="190"/>
      <c r="O483" s="190"/>
      <c r="P483" s="190"/>
      <c r="Q483" s="190"/>
    </row>
    <row r="484" spans="8:17" ht="15">
      <c r="H484" s="190"/>
      <c r="I484" s="190"/>
      <c r="J484" s="190"/>
      <c r="K484" s="190"/>
      <c r="L484" s="190"/>
      <c r="M484" s="190"/>
      <c r="N484" s="190"/>
      <c r="O484" s="190"/>
      <c r="P484" s="190"/>
      <c r="Q484" s="190"/>
    </row>
    <row r="485" spans="8:17" ht="15">
      <c r="H485" s="190"/>
      <c r="I485" s="190"/>
      <c r="J485" s="190"/>
      <c r="K485" s="190"/>
      <c r="L485" s="190"/>
      <c r="M485" s="190"/>
      <c r="N485" s="190"/>
      <c r="O485" s="190"/>
      <c r="P485" s="190"/>
      <c r="Q485" s="190"/>
    </row>
    <row r="486" spans="8:17" ht="15">
      <c r="H486" s="190"/>
      <c r="I486" s="190"/>
      <c r="J486" s="190"/>
      <c r="K486" s="190"/>
      <c r="L486" s="190"/>
      <c r="M486" s="190"/>
      <c r="N486" s="190"/>
      <c r="O486" s="190"/>
      <c r="P486" s="190"/>
      <c r="Q486" s="190"/>
    </row>
    <row r="487" spans="8:17" ht="15">
      <c r="H487" s="190"/>
      <c r="I487" s="190"/>
      <c r="J487" s="190"/>
      <c r="K487" s="190"/>
      <c r="L487" s="190"/>
      <c r="M487" s="190"/>
      <c r="N487" s="190"/>
      <c r="O487" s="190"/>
      <c r="P487" s="190"/>
      <c r="Q487" s="190"/>
    </row>
    <row r="488" spans="8:17" ht="15">
      <c r="H488" s="190"/>
      <c r="I488" s="190"/>
      <c r="J488" s="190"/>
      <c r="K488" s="190"/>
      <c r="L488" s="190"/>
      <c r="M488" s="190"/>
      <c r="N488" s="190"/>
      <c r="O488" s="190"/>
      <c r="P488" s="190"/>
      <c r="Q488" s="190"/>
    </row>
    <row r="489" spans="8:17" ht="15">
      <c r="H489" s="190"/>
      <c r="I489" s="190"/>
      <c r="J489" s="190"/>
      <c r="K489" s="190"/>
      <c r="L489" s="190"/>
      <c r="M489" s="190"/>
      <c r="N489" s="190"/>
      <c r="O489" s="190"/>
      <c r="P489" s="190"/>
      <c r="Q489" s="190"/>
    </row>
    <row r="490" spans="8:17" ht="15">
      <c r="H490" s="190"/>
      <c r="I490" s="190"/>
      <c r="J490" s="190"/>
      <c r="K490" s="190"/>
      <c r="L490" s="190"/>
      <c r="M490" s="190"/>
      <c r="N490" s="190"/>
      <c r="O490" s="190"/>
      <c r="P490" s="190"/>
      <c r="Q490" s="190"/>
    </row>
    <row r="491" spans="8:17" ht="15">
      <c r="H491" s="190"/>
      <c r="I491" s="190"/>
      <c r="J491" s="190"/>
      <c r="K491" s="190"/>
      <c r="L491" s="190"/>
      <c r="M491" s="190"/>
      <c r="N491" s="190"/>
      <c r="O491" s="190"/>
      <c r="P491" s="190"/>
      <c r="Q491" s="190"/>
    </row>
    <row r="492" spans="8:17" ht="15">
      <c r="H492" s="190"/>
      <c r="I492" s="190"/>
      <c r="J492" s="190"/>
      <c r="K492" s="190"/>
      <c r="L492" s="190"/>
      <c r="M492" s="190"/>
      <c r="N492" s="190"/>
      <c r="O492" s="190"/>
      <c r="P492" s="190"/>
      <c r="Q492" s="190"/>
    </row>
    <row r="493" spans="8:17" ht="15">
      <c r="H493" s="190"/>
      <c r="I493" s="190"/>
      <c r="J493" s="190"/>
      <c r="K493" s="190"/>
      <c r="L493" s="190"/>
      <c r="M493" s="190"/>
      <c r="N493" s="190"/>
      <c r="O493" s="190"/>
      <c r="P493" s="190"/>
      <c r="Q493" s="190"/>
    </row>
    <row r="494" spans="8:17" ht="15">
      <c r="H494" s="190"/>
      <c r="I494" s="190"/>
      <c r="J494" s="190"/>
      <c r="K494" s="190"/>
      <c r="L494" s="190"/>
      <c r="M494" s="190"/>
      <c r="N494" s="190"/>
      <c r="O494" s="190"/>
      <c r="P494" s="190"/>
      <c r="Q494" s="190"/>
    </row>
    <row r="495" spans="8:17" ht="15">
      <c r="H495" s="190"/>
      <c r="I495" s="190"/>
      <c r="J495" s="190"/>
      <c r="K495" s="190"/>
      <c r="L495" s="190"/>
      <c r="M495" s="190"/>
      <c r="N495" s="190"/>
      <c r="O495" s="190"/>
      <c r="P495" s="190"/>
      <c r="Q495" s="190"/>
    </row>
    <row r="496" spans="8:17" ht="15">
      <c r="H496" s="190"/>
      <c r="I496" s="190"/>
      <c r="J496" s="190"/>
      <c r="K496" s="190"/>
      <c r="L496" s="190"/>
      <c r="M496" s="190"/>
      <c r="N496" s="190"/>
      <c r="O496" s="190"/>
      <c r="P496" s="190"/>
      <c r="Q496" s="190"/>
    </row>
    <row r="497" spans="8:17" ht="15">
      <c r="H497" s="190"/>
      <c r="I497" s="190"/>
      <c r="J497" s="190"/>
      <c r="K497" s="190"/>
      <c r="L497" s="190"/>
      <c r="M497" s="190"/>
      <c r="N497" s="190"/>
      <c r="O497" s="190"/>
      <c r="P497" s="190"/>
      <c r="Q497" s="190"/>
    </row>
    <row r="498" spans="8:17" ht="15">
      <c r="H498" s="190"/>
      <c r="I498" s="190"/>
      <c r="J498" s="190"/>
      <c r="K498" s="190"/>
      <c r="L498" s="190"/>
      <c r="M498" s="190"/>
      <c r="N498" s="190"/>
      <c r="O498" s="190"/>
      <c r="P498" s="190"/>
      <c r="Q498" s="190"/>
    </row>
    <row r="499" spans="8:17" ht="15">
      <c r="H499" s="190"/>
      <c r="I499" s="190"/>
      <c r="J499" s="190"/>
      <c r="K499" s="190"/>
      <c r="L499" s="190"/>
      <c r="M499" s="190"/>
      <c r="N499" s="190"/>
      <c r="O499" s="190"/>
      <c r="P499" s="190"/>
      <c r="Q499" s="190"/>
    </row>
    <row r="500" spans="8:17" ht="15">
      <c r="H500" s="190"/>
      <c r="I500" s="190"/>
      <c r="J500" s="190"/>
      <c r="K500" s="190"/>
      <c r="L500" s="190"/>
      <c r="M500" s="190"/>
      <c r="N500" s="190"/>
      <c r="O500" s="190"/>
      <c r="P500" s="190"/>
      <c r="Q500" s="190"/>
    </row>
    <row r="501" spans="8:17" ht="15">
      <c r="H501" s="190"/>
      <c r="I501" s="190"/>
      <c r="J501" s="190"/>
      <c r="K501" s="190"/>
      <c r="L501" s="190"/>
      <c r="M501" s="190"/>
      <c r="N501" s="190"/>
      <c r="O501" s="190"/>
      <c r="P501" s="190"/>
      <c r="Q501" s="190"/>
    </row>
    <row r="502" spans="8:17" ht="15">
      <c r="H502" s="190"/>
      <c r="I502" s="190"/>
      <c r="J502" s="190"/>
      <c r="K502" s="190"/>
      <c r="L502" s="190"/>
      <c r="M502" s="190"/>
      <c r="N502" s="190"/>
      <c r="O502" s="190"/>
      <c r="P502" s="190"/>
      <c r="Q502" s="190"/>
    </row>
    <row r="503" spans="8:17" ht="15">
      <c r="H503" s="190"/>
      <c r="I503" s="190"/>
      <c r="J503" s="190"/>
      <c r="K503" s="190"/>
      <c r="L503" s="190"/>
      <c r="M503" s="190"/>
      <c r="N503" s="190"/>
      <c r="O503" s="190"/>
      <c r="P503" s="190"/>
      <c r="Q503" s="190"/>
    </row>
    <row r="504" spans="8:17" ht="15">
      <c r="H504" s="190"/>
      <c r="I504" s="190"/>
      <c r="J504" s="190"/>
      <c r="K504" s="190"/>
      <c r="L504" s="190"/>
      <c r="M504" s="190"/>
      <c r="N504" s="190"/>
      <c r="O504" s="190"/>
      <c r="P504" s="190"/>
      <c r="Q504" s="190"/>
    </row>
    <row r="505" spans="8:17" ht="15">
      <c r="H505" s="190"/>
      <c r="I505" s="190"/>
      <c r="J505" s="190"/>
      <c r="K505" s="190"/>
      <c r="L505" s="190"/>
      <c r="M505" s="190"/>
      <c r="N505" s="190"/>
      <c r="O505" s="190"/>
      <c r="P505" s="190"/>
      <c r="Q505" s="190"/>
    </row>
    <row r="506" spans="8:17" ht="15">
      <c r="H506" s="190"/>
      <c r="I506" s="190"/>
      <c r="J506" s="190"/>
      <c r="K506" s="190"/>
      <c r="L506" s="190"/>
      <c r="M506" s="190"/>
      <c r="N506" s="190"/>
      <c r="O506" s="190"/>
      <c r="P506" s="190"/>
      <c r="Q506" s="190"/>
    </row>
    <row r="507" spans="8:17" ht="15">
      <c r="H507" s="190"/>
      <c r="I507" s="190"/>
      <c r="J507" s="190"/>
      <c r="K507" s="190"/>
      <c r="L507" s="190"/>
      <c r="M507" s="190"/>
      <c r="N507" s="190"/>
      <c r="O507" s="190"/>
      <c r="P507" s="190"/>
      <c r="Q507" s="190"/>
    </row>
    <row r="508" spans="8:17" ht="15">
      <c r="H508" s="190"/>
      <c r="I508" s="190"/>
      <c r="J508" s="190"/>
      <c r="K508" s="190"/>
      <c r="L508" s="190"/>
      <c r="M508" s="190"/>
      <c r="N508" s="190"/>
      <c r="O508" s="190"/>
      <c r="P508" s="190"/>
      <c r="Q508" s="190"/>
    </row>
    <row r="509" spans="8:17" ht="15">
      <c r="H509" s="190"/>
      <c r="I509" s="190"/>
      <c r="J509" s="190"/>
      <c r="K509" s="190"/>
      <c r="L509" s="190"/>
      <c r="M509" s="190"/>
      <c r="N509" s="190"/>
      <c r="O509" s="190"/>
      <c r="P509" s="190"/>
      <c r="Q509" s="190"/>
    </row>
    <row r="510" spans="8:17" ht="15">
      <c r="H510" s="190"/>
      <c r="I510" s="190"/>
      <c r="J510" s="190"/>
      <c r="K510" s="190"/>
      <c r="L510" s="190"/>
      <c r="M510" s="190"/>
      <c r="N510" s="190"/>
      <c r="O510" s="190"/>
      <c r="P510" s="190"/>
      <c r="Q510" s="190"/>
    </row>
    <row r="511" spans="8:17" ht="15">
      <c r="H511" s="190"/>
      <c r="I511" s="190"/>
      <c r="J511" s="190"/>
      <c r="K511" s="190"/>
      <c r="L511" s="190"/>
      <c r="M511" s="190"/>
      <c r="N511" s="190"/>
      <c r="O511" s="190"/>
      <c r="P511" s="190"/>
      <c r="Q511" s="190"/>
    </row>
    <row r="512" spans="8:17" ht="15">
      <c r="H512" s="190"/>
      <c r="I512" s="190"/>
      <c r="J512" s="190"/>
      <c r="K512" s="190"/>
      <c r="L512" s="190"/>
      <c r="M512" s="190"/>
      <c r="N512" s="190"/>
      <c r="O512" s="190"/>
      <c r="P512" s="190"/>
      <c r="Q512" s="190"/>
    </row>
    <row r="513" spans="8:17" ht="15">
      <c r="H513" s="190"/>
      <c r="I513" s="190"/>
      <c r="J513" s="190"/>
      <c r="K513" s="190"/>
      <c r="L513" s="190"/>
      <c r="M513" s="190"/>
      <c r="N513" s="190"/>
      <c r="O513" s="190"/>
      <c r="P513" s="190"/>
      <c r="Q513" s="190"/>
    </row>
    <row r="514" spans="8:17" ht="15">
      <c r="H514" s="190"/>
      <c r="I514" s="190"/>
      <c r="J514" s="190"/>
      <c r="K514" s="190"/>
      <c r="L514" s="190"/>
      <c r="M514" s="190"/>
      <c r="N514" s="190"/>
      <c r="O514" s="190"/>
      <c r="P514" s="190"/>
      <c r="Q514" s="190"/>
    </row>
    <row r="515" spans="8:17" ht="15">
      <c r="H515" s="190"/>
      <c r="I515" s="190"/>
      <c r="J515" s="190"/>
      <c r="K515" s="190"/>
      <c r="L515" s="190"/>
      <c r="M515" s="190"/>
      <c r="N515" s="190"/>
      <c r="O515" s="190"/>
      <c r="P515" s="190"/>
      <c r="Q515" s="190"/>
    </row>
    <row r="516" spans="8:17" ht="15">
      <c r="H516" s="190"/>
      <c r="I516" s="190"/>
      <c r="J516" s="190"/>
      <c r="K516" s="190"/>
      <c r="L516" s="190"/>
      <c r="M516" s="190"/>
      <c r="N516" s="190"/>
      <c r="O516" s="190"/>
      <c r="P516" s="190"/>
      <c r="Q516" s="190"/>
    </row>
    <row r="517" spans="8:17" ht="15">
      <c r="H517" s="190"/>
      <c r="I517" s="190"/>
      <c r="J517" s="190"/>
      <c r="K517" s="190"/>
      <c r="L517" s="190"/>
      <c r="M517" s="190"/>
      <c r="N517" s="190"/>
      <c r="O517" s="190"/>
      <c r="P517" s="190"/>
      <c r="Q517" s="190"/>
    </row>
    <row r="518" spans="8:17" ht="15">
      <c r="H518" s="190"/>
      <c r="I518" s="190"/>
      <c r="J518" s="190"/>
      <c r="K518" s="190"/>
      <c r="L518" s="190"/>
      <c r="M518" s="190"/>
      <c r="N518" s="190"/>
      <c r="O518" s="190"/>
      <c r="P518" s="190"/>
      <c r="Q518" s="190"/>
    </row>
    <row r="519" spans="8:17" ht="15">
      <c r="H519" s="190"/>
      <c r="I519" s="190"/>
      <c r="J519" s="190"/>
      <c r="K519" s="190"/>
      <c r="L519" s="190"/>
      <c r="M519" s="190"/>
      <c r="N519" s="190"/>
      <c r="O519" s="190"/>
      <c r="P519" s="190"/>
      <c r="Q519" s="190"/>
    </row>
    <row r="520" spans="8:17" ht="15">
      <c r="H520" s="190"/>
      <c r="I520" s="190"/>
      <c r="J520" s="190"/>
      <c r="K520" s="190"/>
      <c r="L520" s="190"/>
      <c r="M520" s="190"/>
      <c r="N520" s="190"/>
      <c r="O520" s="190"/>
      <c r="P520" s="190"/>
      <c r="Q520" s="190"/>
    </row>
    <row r="521" spans="8:17" ht="15">
      <c r="H521" s="190"/>
      <c r="I521" s="190"/>
      <c r="J521" s="190"/>
      <c r="K521" s="190"/>
      <c r="L521" s="190"/>
      <c r="M521" s="190"/>
      <c r="N521" s="190"/>
      <c r="O521" s="190"/>
      <c r="P521" s="190"/>
      <c r="Q521" s="190"/>
    </row>
    <row r="522" spans="8:17" ht="15">
      <c r="H522" s="190"/>
      <c r="I522" s="190"/>
      <c r="J522" s="190"/>
      <c r="K522" s="190"/>
      <c r="L522" s="190"/>
      <c r="M522" s="190"/>
      <c r="N522" s="190"/>
      <c r="O522" s="190"/>
      <c r="P522" s="190"/>
      <c r="Q522" s="190"/>
    </row>
    <row r="523" spans="8:17" ht="15">
      <c r="H523" s="190"/>
      <c r="I523" s="190"/>
      <c r="J523" s="190"/>
      <c r="K523" s="190"/>
      <c r="L523" s="190"/>
      <c r="M523" s="190"/>
      <c r="N523" s="190"/>
      <c r="O523" s="190"/>
      <c r="P523" s="190"/>
      <c r="Q523" s="190"/>
    </row>
    <row r="524" spans="8:17" ht="15">
      <c r="H524" s="190"/>
      <c r="I524" s="190"/>
      <c r="J524" s="190"/>
      <c r="K524" s="190"/>
      <c r="L524" s="190"/>
      <c r="M524" s="190"/>
      <c r="N524" s="190"/>
      <c r="O524" s="190"/>
      <c r="P524" s="190"/>
      <c r="Q524" s="190"/>
    </row>
    <row r="525" spans="8:17" ht="15">
      <c r="H525" s="190"/>
      <c r="I525" s="190"/>
      <c r="J525" s="190"/>
      <c r="K525" s="190"/>
      <c r="L525" s="190"/>
      <c r="M525" s="190"/>
      <c r="N525" s="190"/>
      <c r="O525" s="190"/>
      <c r="P525" s="190"/>
      <c r="Q525" s="190"/>
    </row>
    <row r="526" spans="8:17" ht="15">
      <c r="H526" s="190"/>
      <c r="I526" s="190"/>
      <c r="J526" s="190"/>
      <c r="K526" s="190"/>
      <c r="L526" s="190"/>
      <c r="M526" s="190"/>
      <c r="N526" s="190"/>
      <c r="O526" s="190"/>
      <c r="P526" s="190"/>
      <c r="Q526" s="190"/>
    </row>
    <row r="527" spans="8:17" ht="15">
      <c r="H527" s="190"/>
      <c r="I527" s="190"/>
      <c r="J527" s="190"/>
      <c r="K527" s="190"/>
      <c r="L527" s="190"/>
      <c r="M527" s="190"/>
      <c r="N527" s="190"/>
      <c r="O527" s="190"/>
      <c r="P527" s="190"/>
      <c r="Q527" s="190"/>
    </row>
    <row r="528" spans="8:17" ht="15">
      <c r="H528" s="190"/>
      <c r="I528" s="190"/>
      <c r="J528" s="190"/>
      <c r="K528" s="190"/>
      <c r="L528" s="190"/>
      <c r="M528" s="190"/>
      <c r="N528" s="190"/>
      <c r="O528" s="190"/>
      <c r="P528" s="190"/>
      <c r="Q528" s="190"/>
    </row>
    <row r="529" spans="8:17" ht="15">
      <c r="H529" s="190"/>
      <c r="I529" s="190"/>
      <c r="J529" s="190"/>
      <c r="K529" s="190"/>
      <c r="L529" s="190"/>
      <c r="M529" s="190"/>
      <c r="N529" s="190"/>
      <c r="O529" s="190"/>
      <c r="P529" s="190"/>
      <c r="Q529" s="190"/>
    </row>
    <row r="530" spans="8:17" ht="15">
      <c r="H530" s="190"/>
      <c r="I530" s="190"/>
      <c r="J530" s="190"/>
      <c r="K530" s="190"/>
      <c r="L530" s="190"/>
      <c r="M530" s="190"/>
      <c r="N530" s="190"/>
      <c r="O530" s="190"/>
      <c r="P530" s="190"/>
      <c r="Q530" s="190"/>
    </row>
    <row r="531" spans="8:17" ht="15">
      <c r="H531" s="190"/>
      <c r="I531" s="190"/>
      <c r="J531" s="190"/>
      <c r="K531" s="190"/>
      <c r="L531" s="190"/>
      <c r="M531" s="190"/>
      <c r="N531" s="190"/>
      <c r="O531" s="190"/>
      <c r="P531" s="190"/>
      <c r="Q531" s="190"/>
    </row>
    <row r="532" spans="8:17" ht="15">
      <c r="H532" s="190"/>
      <c r="I532" s="190"/>
      <c r="J532" s="190"/>
      <c r="K532" s="190"/>
      <c r="L532" s="190"/>
      <c r="M532" s="190"/>
      <c r="N532" s="190"/>
      <c r="O532" s="190"/>
      <c r="P532" s="190"/>
      <c r="Q532" s="190"/>
    </row>
    <row r="533" spans="8:17" ht="15">
      <c r="H533" s="190"/>
      <c r="I533" s="190"/>
      <c r="J533" s="190"/>
      <c r="K533" s="190"/>
      <c r="L533" s="190"/>
      <c r="M533" s="190"/>
      <c r="N533" s="190"/>
      <c r="O533" s="190"/>
      <c r="P533" s="190"/>
      <c r="Q533" s="190"/>
    </row>
    <row r="534" spans="8:17" ht="15">
      <c r="H534" s="190"/>
      <c r="I534" s="190"/>
      <c r="J534" s="190"/>
      <c r="K534" s="190"/>
      <c r="L534" s="190"/>
      <c r="M534" s="190"/>
      <c r="N534" s="190"/>
      <c r="O534" s="190"/>
      <c r="P534" s="190"/>
      <c r="Q534" s="190"/>
    </row>
    <row r="535" spans="8:17" ht="15">
      <c r="H535" s="190"/>
      <c r="I535" s="190"/>
      <c r="J535" s="190"/>
      <c r="K535" s="190"/>
      <c r="L535" s="190"/>
      <c r="M535" s="190"/>
      <c r="N535" s="190"/>
      <c r="O535" s="190"/>
      <c r="P535" s="190"/>
      <c r="Q535" s="190"/>
    </row>
    <row r="536" spans="8:17" ht="15">
      <c r="H536" s="190"/>
      <c r="I536" s="190"/>
      <c r="J536" s="190"/>
      <c r="K536" s="190"/>
      <c r="L536" s="190"/>
      <c r="M536" s="190"/>
      <c r="N536" s="190"/>
      <c r="O536" s="190"/>
      <c r="P536" s="190"/>
      <c r="Q536" s="190"/>
    </row>
    <row r="537" spans="8:17" ht="15">
      <c r="H537" s="190"/>
      <c r="I537" s="190"/>
      <c r="J537" s="190"/>
      <c r="K537" s="190"/>
      <c r="L537" s="190"/>
      <c r="M537" s="190"/>
      <c r="N537" s="190"/>
      <c r="O537" s="190"/>
      <c r="P537" s="190"/>
      <c r="Q537" s="190"/>
    </row>
    <row r="538" spans="8:17" ht="15">
      <c r="H538" s="190"/>
      <c r="I538" s="190"/>
      <c r="J538" s="190"/>
      <c r="K538" s="190"/>
      <c r="L538" s="190"/>
      <c r="M538" s="190"/>
      <c r="N538" s="190"/>
      <c r="O538" s="190"/>
      <c r="P538" s="190"/>
      <c r="Q538" s="190"/>
    </row>
    <row r="539" spans="8:17" ht="15">
      <c r="H539" s="190"/>
      <c r="I539" s="190"/>
      <c r="J539" s="190"/>
      <c r="K539" s="190"/>
      <c r="L539" s="190"/>
      <c r="M539" s="190"/>
      <c r="N539" s="190"/>
      <c r="O539" s="190"/>
      <c r="P539" s="190"/>
      <c r="Q539" s="190"/>
    </row>
    <row r="540" spans="8:17" ht="15">
      <c r="H540" s="190"/>
      <c r="I540" s="190"/>
      <c r="J540" s="190"/>
      <c r="K540" s="190"/>
      <c r="L540" s="190"/>
      <c r="M540" s="190"/>
      <c r="N540" s="190"/>
      <c r="O540" s="190"/>
      <c r="P540" s="190"/>
      <c r="Q540" s="190"/>
    </row>
    <row r="541" spans="8:17" ht="15">
      <c r="H541" s="190"/>
      <c r="I541" s="190"/>
      <c r="J541" s="190"/>
      <c r="K541" s="190"/>
      <c r="L541" s="190"/>
      <c r="M541" s="190"/>
      <c r="N541" s="190"/>
      <c r="O541" s="190"/>
      <c r="P541" s="190"/>
      <c r="Q541" s="190"/>
    </row>
    <row r="542" spans="8:17" ht="15">
      <c r="H542" s="190"/>
      <c r="I542" s="190"/>
      <c r="J542" s="190"/>
      <c r="K542" s="190"/>
      <c r="L542" s="190"/>
      <c r="M542" s="190"/>
      <c r="N542" s="190"/>
      <c r="O542" s="190"/>
      <c r="P542" s="190"/>
      <c r="Q542" s="190"/>
    </row>
    <row r="543" spans="8:17" ht="15">
      <c r="H543" s="190"/>
      <c r="I543" s="190"/>
      <c r="J543" s="190"/>
      <c r="K543" s="190"/>
      <c r="L543" s="190"/>
      <c r="M543" s="190"/>
      <c r="N543" s="190"/>
      <c r="O543" s="190"/>
      <c r="P543" s="190"/>
      <c r="Q543" s="190"/>
    </row>
    <row r="544" spans="8:17" ht="15">
      <c r="H544" s="190"/>
      <c r="I544" s="190"/>
      <c r="J544" s="190"/>
      <c r="K544" s="190"/>
      <c r="L544" s="190"/>
      <c r="M544" s="190"/>
      <c r="N544" s="190"/>
      <c r="O544" s="190"/>
      <c r="P544" s="190"/>
      <c r="Q544" s="190"/>
    </row>
    <row r="545" spans="8:17" ht="15">
      <c r="H545" s="190"/>
      <c r="I545" s="190"/>
      <c r="J545" s="190"/>
      <c r="K545" s="190"/>
      <c r="L545" s="190"/>
      <c r="M545" s="190"/>
      <c r="N545" s="190"/>
      <c r="O545" s="190"/>
      <c r="P545" s="190"/>
      <c r="Q545" s="190"/>
    </row>
    <row r="546" spans="8:17" ht="15">
      <c r="H546" s="190"/>
      <c r="I546" s="190"/>
      <c r="J546" s="190"/>
      <c r="K546" s="190"/>
      <c r="L546" s="190"/>
      <c r="M546" s="190"/>
      <c r="N546" s="190"/>
      <c r="O546" s="190"/>
      <c r="P546" s="190"/>
      <c r="Q546" s="190"/>
    </row>
    <row r="547" spans="8:17" ht="15">
      <c r="H547" s="190"/>
      <c r="I547" s="190"/>
      <c r="J547" s="190"/>
      <c r="K547" s="190"/>
      <c r="L547" s="190"/>
      <c r="M547" s="190"/>
      <c r="N547" s="190"/>
      <c r="O547" s="190"/>
      <c r="P547" s="190"/>
      <c r="Q547" s="190"/>
    </row>
    <row r="548" spans="8:17" ht="15">
      <c r="H548" s="190"/>
      <c r="I548" s="190"/>
      <c r="J548" s="190"/>
      <c r="K548" s="190"/>
      <c r="L548" s="190"/>
      <c r="M548" s="190"/>
      <c r="N548" s="190"/>
      <c r="O548" s="190"/>
      <c r="P548" s="190"/>
      <c r="Q548" s="190"/>
    </row>
    <row r="549" spans="8:17" ht="15">
      <c r="H549" s="190"/>
      <c r="I549" s="190"/>
      <c r="J549" s="190"/>
      <c r="K549" s="190"/>
      <c r="L549" s="190"/>
      <c r="M549" s="190"/>
      <c r="N549" s="190"/>
      <c r="O549" s="190"/>
      <c r="P549" s="190"/>
      <c r="Q549" s="190"/>
    </row>
    <row r="550" spans="8:17" ht="15">
      <c r="H550" s="190"/>
      <c r="I550" s="190"/>
      <c r="J550" s="190"/>
      <c r="K550" s="190"/>
      <c r="L550" s="190"/>
      <c r="M550" s="190"/>
      <c r="N550" s="190"/>
      <c r="O550" s="190"/>
      <c r="P550" s="190"/>
      <c r="Q550" s="190"/>
    </row>
    <row r="551" spans="8:17" ht="15">
      <c r="H551" s="190"/>
      <c r="I551" s="190"/>
      <c r="J551" s="190"/>
      <c r="K551" s="190"/>
      <c r="L551" s="190"/>
      <c r="M551" s="190"/>
      <c r="N551" s="190"/>
      <c r="O551" s="190"/>
      <c r="P551" s="190"/>
      <c r="Q551" s="190"/>
    </row>
    <row r="552" spans="8:17" ht="15">
      <c r="H552" s="190"/>
      <c r="I552" s="190"/>
      <c r="J552" s="190"/>
      <c r="K552" s="190"/>
      <c r="L552" s="190"/>
      <c r="M552" s="190"/>
      <c r="N552" s="190"/>
      <c r="O552" s="190"/>
      <c r="P552" s="190"/>
      <c r="Q552" s="190"/>
    </row>
    <row r="553" spans="8:17" ht="15">
      <c r="H553" s="190"/>
      <c r="I553" s="190"/>
      <c r="J553" s="190"/>
      <c r="K553" s="190"/>
      <c r="L553" s="190"/>
      <c r="M553" s="190"/>
      <c r="N553" s="190"/>
      <c r="O553" s="190"/>
      <c r="P553" s="190"/>
      <c r="Q553" s="190"/>
    </row>
    <row r="554" spans="8:17" ht="15">
      <c r="H554" s="190"/>
      <c r="I554" s="190"/>
      <c r="J554" s="190"/>
      <c r="K554" s="190"/>
      <c r="L554" s="190"/>
      <c r="M554" s="190"/>
      <c r="N554" s="190"/>
      <c r="O554" s="190"/>
      <c r="P554" s="190"/>
      <c r="Q554" s="190"/>
    </row>
    <row r="555" spans="8:17" ht="15">
      <c r="H555" s="190"/>
      <c r="I555" s="190"/>
      <c r="J555" s="190"/>
      <c r="K555" s="190"/>
      <c r="L555" s="190"/>
      <c r="M555" s="190"/>
      <c r="N555" s="190"/>
      <c r="O555" s="190"/>
      <c r="P555" s="190"/>
      <c r="Q555" s="190"/>
    </row>
    <row r="556" spans="8:17" ht="15">
      <c r="H556" s="190"/>
      <c r="I556" s="190"/>
      <c r="J556" s="190"/>
      <c r="K556" s="190"/>
      <c r="L556" s="190"/>
      <c r="M556" s="190"/>
      <c r="N556" s="190"/>
      <c r="O556" s="190"/>
      <c r="P556" s="190"/>
      <c r="Q556" s="190"/>
    </row>
    <row r="557" spans="8:17" ht="15">
      <c r="H557" s="190"/>
      <c r="I557" s="190"/>
      <c r="J557" s="190"/>
      <c r="K557" s="190"/>
      <c r="L557" s="190"/>
      <c r="M557" s="190"/>
      <c r="N557" s="190"/>
      <c r="O557" s="190"/>
      <c r="P557" s="190"/>
      <c r="Q557" s="190"/>
    </row>
    <row r="558" spans="8:17" ht="15">
      <c r="H558" s="190"/>
      <c r="I558" s="190"/>
      <c r="J558" s="190"/>
      <c r="K558" s="190"/>
      <c r="L558" s="190"/>
      <c r="M558" s="190"/>
      <c r="N558" s="190"/>
      <c r="O558" s="190"/>
      <c r="P558" s="190"/>
      <c r="Q558" s="190"/>
    </row>
    <row r="559" spans="8:17" ht="15">
      <c r="H559" s="190"/>
      <c r="I559" s="190"/>
      <c r="J559" s="190"/>
      <c r="K559" s="190"/>
      <c r="L559" s="190"/>
      <c r="M559" s="190"/>
      <c r="N559" s="190"/>
      <c r="O559" s="190"/>
      <c r="P559" s="190"/>
      <c r="Q559" s="190"/>
    </row>
    <row r="560" spans="8:17" ht="15">
      <c r="H560" s="190"/>
      <c r="I560" s="190"/>
      <c r="J560" s="190"/>
      <c r="K560" s="190"/>
      <c r="L560" s="190"/>
      <c r="M560" s="190"/>
      <c r="N560" s="190"/>
      <c r="O560" s="190"/>
      <c r="P560" s="190"/>
      <c r="Q560" s="190"/>
    </row>
    <row r="561" spans="8:17" ht="15">
      <c r="H561" s="190"/>
      <c r="I561" s="190"/>
      <c r="J561" s="190"/>
      <c r="K561" s="190"/>
      <c r="L561" s="190"/>
      <c r="M561" s="190"/>
      <c r="N561" s="190"/>
      <c r="O561" s="190"/>
      <c r="P561" s="190"/>
      <c r="Q561" s="190"/>
    </row>
    <row r="562" spans="8:17" ht="15">
      <c r="H562" s="190"/>
      <c r="I562" s="190"/>
      <c r="J562" s="190"/>
      <c r="K562" s="190"/>
      <c r="L562" s="190"/>
      <c r="M562" s="190"/>
      <c r="N562" s="190"/>
      <c r="O562" s="190"/>
      <c r="P562" s="190"/>
      <c r="Q562" s="190"/>
    </row>
    <row r="563" spans="8:17" ht="15">
      <c r="H563" s="190"/>
      <c r="I563" s="190"/>
      <c r="J563" s="190"/>
      <c r="K563" s="190"/>
      <c r="L563" s="190"/>
      <c r="M563" s="190"/>
      <c r="N563" s="190"/>
      <c r="O563" s="190"/>
      <c r="P563" s="190"/>
      <c r="Q563" s="190"/>
    </row>
    <row r="564" spans="8:17" ht="15">
      <c r="H564" s="190"/>
      <c r="I564" s="190"/>
      <c r="J564" s="190"/>
      <c r="K564" s="190"/>
      <c r="L564" s="190"/>
      <c r="M564" s="190"/>
      <c r="N564" s="190"/>
      <c r="O564" s="190"/>
      <c r="P564" s="190"/>
      <c r="Q564" s="190"/>
    </row>
    <row r="565" spans="8:17" ht="15">
      <c r="H565" s="190"/>
      <c r="I565" s="190"/>
      <c r="J565" s="190"/>
      <c r="K565" s="190"/>
      <c r="L565" s="190"/>
      <c r="M565" s="190"/>
      <c r="N565" s="190"/>
      <c r="O565" s="190"/>
      <c r="P565" s="190"/>
      <c r="Q565" s="190"/>
    </row>
    <row r="566" spans="8:17" ht="15">
      <c r="H566" s="190"/>
      <c r="I566" s="190"/>
      <c r="J566" s="190"/>
      <c r="K566" s="190"/>
      <c r="L566" s="190"/>
      <c r="M566" s="190"/>
      <c r="N566" s="190"/>
      <c r="O566" s="190"/>
      <c r="P566" s="190"/>
      <c r="Q566" s="190"/>
    </row>
    <row r="567" spans="8:17" ht="15">
      <c r="H567" s="190"/>
      <c r="I567" s="190"/>
      <c r="J567" s="190"/>
      <c r="K567" s="190"/>
      <c r="L567" s="190"/>
      <c r="M567" s="190"/>
      <c r="N567" s="190"/>
      <c r="O567" s="190"/>
      <c r="P567" s="190"/>
      <c r="Q567" s="190"/>
    </row>
    <row r="568" spans="8:17" ht="15">
      <c r="H568" s="190"/>
      <c r="I568" s="190"/>
      <c r="J568" s="190"/>
      <c r="K568" s="190"/>
      <c r="L568" s="190"/>
      <c r="M568" s="190"/>
      <c r="N568" s="190"/>
      <c r="O568" s="190"/>
      <c r="P568" s="190"/>
      <c r="Q568" s="190"/>
    </row>
    <row r="569" spans="8:17" ht="15">
      <c r="H569" s="190"/>
      <c r="I569" s="190"/>
      <c r="J569" s="190"/>
      <c r="K569" s="190"/>
      <c r="L569" s="190"/>
      <c r="M569" s="190"/>
      <c r="N569" s="190"/>
      <c r="O569" s="190"/>
      <c r="P569" s="190"/>
      <c r="Q569" s="190"/>
    </row>
    <row r="570" spans="8:17" ht="15">
      <c r="H570" s="190"/>
      <c r="I570" s="190"/>
      <c r="J570" s="190"/>
      <c r="K570" s="190"/>
      <c r="L570" s="190"/>
      <c r="M570" s="190"/>
      <c r="N570" s="190"/>
      <c r="O570" s="190"/>
      <c r="P570" s="190"/>
      <c r="Q570" s="190"/>
    </row>
    <row r="571" spans="8:17" ht="15">
      <c r="H571" s="190"/>
      <c r="I571" s="190"/>
      <c r="J571" s="190"/>
      <c r="K571" s="190"/>
      <c r="L571" s="190"/>
      <c r="M571" s="190"/>
      <c r="N571" s="190"/>
      <c r="O571" s="190"/>
      <c r="P571" s="190"/>
      <c r="Q571" s="190"/>
    </row>
    <row r="572" spans="8:17" ht="15">
      <c r="H572" s="190"/>
      <c r="I572" s="190"/>
      <c r="J572" s="190"/>
      <c r="K572" s="190"/>
      <c r="L572" s="190"/>
      <c r="M572" s="190"/>
      <c r="N572" s="190"/>
      <c r="O572" s="190"/>
      <c r="P572" s="190"/>
      <c r="Q572" s="190"/>
    </row>
    <row r="573" spans="8:17" ht="15">
      <c r="H573" s="190"/>
      <c r="I573" s="190"/>
      <c r="J573" s="190"/>
      <c r="K573" s="190"/>
      <c r="L573" s="190"/>
      <c r="M573" s="190"/>
      <c r="N573" s="190"/>
      <c r="O573" s="190"/>
      <c r="P573" s="190"/>
      <c r="Q573" s="190"/>
    </row>
    <row r="574" spans="8:17" ht="15">
      <c r="H574" s="190"/>
      <c r="I574" s="190"/>
      <c r="J574" s="190"/>
      <c r="K574" s="190"/>
      <c r="L574" s="190"/>
      <c r="M574" s="190"/>
      <c r="N574" s="190"/>
      <c r="O574" s="190"/>
      <c r="P574" s="190"/>
      <c r="Q574" s="190"/>
    </row>
    <row r="575" spans="8:17" ht="15">
      <c r="H575" s="190"/>
      <c r="I575" s="190"/>
      <c r="J575" s="190"/>
      <c r="K575" s="190"/>
      <c r="L575" s="190"/>
      <c r="M575" s="190"/>
      <c r="N575" s="190"/>
      <c r="O575" s="190"/>
      <c r="P575" s="190"/>
      <c r="Q575" s="190"/>
    </row>
    <row r="576" spans="8:17" ht="15">
      <c r="H576" s="190"/>
      <c r="I576" s="190"/>
      <c r="J576" s="190"/>
      <c r="K576" s="190"/>
      <c r="L576" s="190"/>
      <c r="M576" s="190"/>
      <c r="N576" s="190"/>
      <c r="O576" s="190"/>
      <c r="P576" s="190"/>
      <c r="Q576" s="190"/>
    </row>
    <row r="577" spans="8:17" ht="15">
      <c r="H577" s="190"/>
      <c r="I577" s="190"/>
      <c r="J577" s="190"/>
      <c r="K577" s="190"/>
      <c r="L577" s="190"/>
      <c r="M577" s="190"/>
      <c r="N577" s="190"/>
      <c r="O577" s="190"/>
      <c r="P577" s="190"/>
      <c r="Q577" s="190"/>
    </row>
    <row r="578" spans="8:17" ht="15">
      <c r="H578" s="190"/>
      <c r="I578" s="190"/>
      <c r="J578" s="190"/>
      <c r="K578" s="190"/>
      <c r="L578" s="190"/>
      <c r="M578" s="190"/>
      <c r="N578" s="190"/>
      <c r="O578" s="190"/>
      <c r="P578" s="190"/>
      <c r="Q578" s="190"/>
    </row>
    <row r="579" spans="8:17" ht="15">
      <c r="H579" s="190"/>
      <c r="I579" s="190"/>
      <c r="J579" s="190"/>
      <c r="K579" s="190"/>
      <c r="L579" s="190"/>
      <c r="M579" s="190"/>
      <c r="N579" s="190"/>
      <c r="O579" s="190"/>
      <c r="P579" s="190"/>
      <c r="Q579" s="190"/>
    </row>
    <row r="580" spans="8:17" ht="15">
      <c r="H580" s="190"/>
      <c r="I580" s="190"/>
      <c r="J580" s="190"/>
      <c r="K580" s="190"/>
      <c r="L580" s="190"/>
      <c r="M580" s="190"/>
      <c r="N580" s="190"/>
      <c r="O580" s="190"/>
      <c r="P580" s="190"/>
      <c r="Q580" s="190"/>
    </row>
    <row r="581" spans="8:17" ht="15">
      <c r="H581" s="190"/>
      <c r="I581" s="190"/>
      <c r="J581" s="190"/>
      <c r="K581" s="190"/>
      <c r="L581" s="190"/>
      <c r="M581" s="190"/>
      <c r="N581" s="190"/>
      <c r="O581" s="190"/>
      <c r="P581" s="190"/>
      <c r="Q581" s="190"/>
    </row>
    <row r="582" spans="8:17" ht="15">
      <c r="H582" s="190"/>
      <c r="I582" s="190"/>
      <c r="J582" s="190"/>
      <c r="K582" s="190"/>
      <c r="L582" s="190"/>
      <c r="M582" s="190"/>
      <c r="N582" s="190"/>
      <c r="O582" s="190"/>
      <c r="P582" s="190"/>
      <c r="Q582" s="190"/>
    </row>
    <row r="583" spans="8:17" ht="15">
      <c r="H583" s="190"/>
      <c r="I583" s="190"/>
      <c r="J583" s="190"/>
      <c r="K583" s="190"/>
      <c r="L583" s="190"/>
      <c r="M583" s="190"/>
      <c r="N583" s="190"/>
      <c r="O583" s="190"/>
      <c r="P583" s="190"/>
      <c r="Q583" s="190"/>
    </row>
    <row r="584" spans="8:17" ht="15">
      <c r="H584" s="190"/>
      <c r="I584" s="190"/>
      <c r="J584" s="190"/>
      <c r="K584" s="190"/>
      <c r="L584" s="190"/>
      <c r="M584" s="190"/>
      <c r="N584" s="190"/>
      <c r="O584" s="190"/>
      <c r="P584" s="190"/>
      <c r="Q584" s="190"/>
    </row>
    <row r="585" spans="8:17" ht="15">
      <c r="H585" s="190"/>
      <c r="I585" s="190"/>
      <c r="J585" s="190"/>
      <c r="K585" s="190"/>
      <c r="L585" s="190"/>
      <c r="M585" s="190"/>
      <c r="N585" s="190"/>
      <c r="O585" s="190"/>
      <c r="P585" s="190"/>
      <c r="Q585" s="190"/>
    </row>
    <row r="586" spans="8:17" ht="15">
      <c r="H586" s="190"/>
      <c r="I586" s="190"/>
      <c r="J586" s="190"/>
      <c r="K586" s="190"/>
      <c r="L586" s="190"/>
      <c r="M586" s="190"/>
      <c r="N586" s="190"/>
      <c r="O586" s="190"/>
      <c r="P586" s="190"/>
      <c r="Q586" s="190"/>
    </row>
    <row r="587" spans="8:17" ht="15">
      <c r="H587" s="190"/>
      <c r="I587" s="190"/>
      <c r="J587" s="190"/>
      <c r="K587" s="190"/>
      <c r="L587" s="190"/>
      <c r="M587" s="190"/>
      <c r="N587" s="190"/>
      <c r="O587" s="190"/>
      <c r="P587" s="190"/>
      <c r="Q587" s="190"/>
    </row>
    <row r="588" spans="8:17" ht="15">
      <c r="H588" s="190"/>
      <c r="I588" s="190"/>
      <c r="J588" s="190"/>
      <c r="K588" s="190"/>
      <c r="L588" s="190"/>
      <c r="M588" s="190"/>
      <c r="N588" s="190"/>
      <c r="O588" s="190"/>
      <c r="P588" s="190"/>
      <c r="Q588" s="190"/>
    </row>
    <row r="589" spans="8:17" ht="15">
      <c r="H589" s="190"/>
      <c r="I589" s="190"/>
      <c r="J589" s="190"/>
      <c r="K589" s="190"/>
      <c r="L589" s="190"/>
      <c r="M589" s="190"/>
      <c r="N589" s="190"/>
      <c r="O589" s="190"/>
      <c r="P589" s="190"/>
      <c r="Q589" s="190"/>
    </row>
  </sheetData>
  <sheetProtection password="C61D" sheet="1"/>
  <mergeCells count="10">
    <mergeCell ref="B9:G9"/>
    <mergeCell ref="B10:G10"/>
    <mergeCell ref="B11:G11"/>
    <mergeCell ref="C39:F39"/>
    <mergeCell ref="B2:G2"/>
    <mergeCell ref="B3:G3"/>
    <mergeCell ref="B4:G4"/>
    <mergeCell ref="B5:G5"/>
    <mergeCell ref="B6:G6"/>
    <mergeCell ref="B8:G8"/>
  </mergeCells>
  <printOptions/>
  <pageMargins left="0.236220472440945" right="0.236220472440945" top="0.748031496062992" bottom="0.748031496062992" header="0.31496062992126" footer="0.31496062992126"/>
  <pageSetup fitToHeight="0" fitToWidth="1" horizontalDpi="600" verticalDpi="600" orientation="portrait" scale="75" r:id="rId2"/>
  <headerFooter>
    <oddHeader>&amp;R&amp;P de &amp;N</oddHeader>
  </headerFooter>
  <drawing r:id="rId1"/>
</worksheet>
</file>

<file path=xl/worksheets/sheet5.xml><?xml version="1.0" encoding="utf-8"?>
<worksheet xmlns="http://schemas.openxmlformats.org/spreadsheetml/2006/main" xmlns:r="http://schemas.openxmlformats.org/officeDocument/2006/relationships">
  <sheetPr>
    <tabColor theme="7" tint="0.39998000860214233"/>
    <pageSetUpPr fitToPage="1"/>
  </sheetPr>
  <dimension ref="B2:Q648"/>
  <sheetViews>
    <sheetView showGridLines="0" view="pageBreakPreview" zoomScaleNormal="95" zoomScaleSheetLayoutView="100" zoomScalePageLayoutView="0" workbookViewId="0" topLeftCell="A1">
      <selection activeCell="B1" sqref="B1"/>
    </sheetView>
  </sheetViews>
  <sheetFormatPr defaultColWidth="8.7109375" defaultRowHeight="15"/>
  <cols>
    <col min="1" max="1" width="1.7109375" style="9" customWidth="1"/>
    <col min="2" max="2" width="11.00390625" style="9" customWidth="1"/>
    <col min="3" max="3" width="50.8515625" style="9" customWidth="1"/>
    <col min="4" max="4" width="15.28125" style="9" customWidth="1"/>
    <col min="5" max="5" width="14.57421875" style="9" customWidth="1"/>
    <col min="6" max="6" width="19.57421875" style="9" customWidth="1"/>
    <col min="7" max="7" width="24.28125" style="9" customWidth="1"/>
    <col min="8" max="8" width="1.7109375" style="9" customWidth="1"/>
    <col min="9" max="16384" width="8.7109375" style="9" customWidth="1"/>
  </cols>
  <sheetData>
    <row r="2" spans="2:7" ht="23.25">
      <c r="B2" s="138"/>
      <c r="C2" s="139"/>
      <c r="D2" s="139"/>
      <c r="E2" s="139"/>
      <c r="F2" s="139"/>
      <c r="G2" s="140"/>
    </row>
    <row r="3" spans="2:17" ht="15">
      <c r="B3" s="141"/>
      <c r="C3" s="142"/>
      <c r="D3" s="142"/>
      <c r="E3" s="142"/>
      <c r="F3" s="142"/>
      <c r="G3" s="143"/>
      <c r="H3" s="46"/>
      <c r="I3" s="46"/>
      <c r="J3" s="46"/>
      <c r="K3" s="46"/>
      <c r="L3" s="46"/>
      <c r="M3" s="46"/>
      <c r="N3" s="46"/>
      <c r="O3" s="46"/>
      <c r="P3" s="46"/>
      <c r="Q3" s="46"/>
    </row>
    <row r="4" spans="2:17" ht="15">
      <c r="B4" s="141"/>
      <c r="C4" s="142"/>
      <c r="D4" s="142"/>
      <c r="E4" s="142"/>
      <c r="F4" s="142"/>
      <c r="G4" s="143"/>
      <c r="H4" s="46"/>
      <c r="I4" s="46"/>
      <c r="J4" s="46"/>
      <c r="K4" s="46"/>
      <c r="L4" s="46"/>
      <c r="M4" s="46"/>
      <c r="N4" s="46"/>
      <c r="O4" s="46"/>
      <c r="P4" s="46"/>
      <c r="Q4" s="46"/>
    </row>
    <row r="5" spans="2:17" ht="15">
      <c r="B5" s="141"/>
      <c r="C5" s="142"/>
      <c r="D5" s="142"/>
      <c r="E5" s="142"/>
      <c r="F5" s="142"/>
      <c r="G5" s="143"/>
      <c r="H5" s="46"/>
      <c r="I5" s="46"/>
      <c r="J5" s="46"/>
      <c r="K5" s="46"/>
      <c r="L5" s="46"/>
      <c r="M5" s="46"/>
      <c r="N5" s="46"/>
      <c r="O5" s="46"/>
      <c r="P5" s="46"/>
      <c r="Q5" s="46"/>
    </row>
    <row r="6" spans="2:17" ht="15">
      <c r="B6" s="144"/>
      <c r="C6" s="145"/>
      <c r="D6" s="145"/>
      <c r="E6" s="145"/>
      <c r="F6" s="145"/>
      <c r="G6" s="146"/>
      <c r="H6" s="46"/>
      <c r="I6" s="46"/>
      <c r="J6" s="46"/>
      <c r="K6" s="46"/>
      <c r="L6" s="46"/>
      <c r="M6" s="46"/>
      <c r="N6" s="46"/>
      <c r="O6" s="46"/>
      <c r="P6" s="46"/>
      <c r="Q6" s="46"/>
    </row>
    <row r="7" spans="2:17" ht="15">
      <c r="B7" s="23"/>
      <c r="C7" s="18"/>
      <c r="D7" s="18"/>
      <c r="E7" s="18"/>
      <c r="F7" s="18"/>
      <c r="G7" s="24"/>
      <c r="H7" s="46"/>
      <c r="I7" s="46"/>
      <c r="J7" s="46"/>
      <c r="K7" s="46"/>
      <c r="L7" s="46"/>
      <c r="M7" s="46"/>
      <c r="N7" s="46"/>
      <c r="O7" s="46"/>
      <c r="P7" s="46"/>
      <c r="Q7" s="46"/>
    </row>
    <row r="8" spans="2:17" ht="21">
      <c r="B8" s="132" t="s">
        <v>24</v>
      </c>
      <c r="C8" s="133"/>
      <c r="D8" s="133"/>
      <c r="E8" s="133"/>
      <c r="F8" s="133"/>
      <c r="G8" s="134"/>
      <c r="H8" s="46"/>
      <c r="I8" s="46"/>
      <c r="J8" s="46"/>
      <c r="K8" s="46"/>
      <c r="L8" s="46"/>
      <c r="M8" s="46"/>
      <c r="N8" s="46"/>
      <c r="O8" s="46"/>
      <c r="P8" s="46"/>
      <c r="Q8" s="46"/>
    </row>
    <row r="9" spans="2:17" ht="21">
      <c r="B9" s="129" t="s">
        <v>17</v>
      </c>
      <c r="C9" s="130"/>
      <c r="D9" s="130"/>
      <c r="E9" s="130"/>
      <c r="F9" s="130"/>
      <c r="G9" s="131"/>
      <c r="H9" s="46"/>
      <c r="I9" s="46"/>
      <c r="J9" s="46"/>
      <c r="K9" s="46"/>
      <c r="L9" s="46"/>
      <c r="M9" s="46"/>
      <c r="N9" s="46"/>
      <c r="O9" s="46"/>
      <c r="P9" s="46"/>
      <c r="Q9" s="46"/>
    </row>
    <row r="10" spans="2:17" ht="19.5">
      <c r="B10" s="147" t="s">
        <v>72</v>
      </c>
      <c r="C10" s="148"/>
      <c r="D10" s="148"/>
      <c r="E10" s="148"/>
      <c r="F10" s="148"/>
      <c r="G10" s="149"/>
      <c r="H10" s="46"/>
      <c r="I10" s="46"/>
      <c r="J10" s="46"/>
      <c r="K10" s="46"/>
      <c r="L10" s="46"/>
      <c r="M10" s="46"/>
      <c r="N10" s="46"/>
      <c r="O10" s="46"/>
      <c r="P10" s="46"/>
      <c r="Q10" s="46"/>
    </row>
    <row r="11" spans="2:17" ht="15">
      <c r="B11" s="150" t="s">
        <v>555</v>
      </c>
      <c r="C11" s="151"/>
      <c r="D11" s="151"/>
      <c r="E11" s="151"/>
      <c r="F11" s="151"/>
      <c r="G11" s="152"/>
      <c r="H11" s="46"/>
      <c r="I11" s="46"/>
      <c r="J11" s="46"/>
      <c r="K11" s="46"/>
      <c r="L11" s="46"/>
      <c r="M11" s="46"/>
      <c r="N11" s="46"/>
      <c r="O11" s="46"/>
      <c r="P11" s="46"/>
      <c r="Q11" s="46"/>
    </row>
    <row r="12" spans="2:17" ht="15">
      <c r="B12" s="49" t="s">
        <v>6</v>
      </c>
      <c r="C12" s="5" t="s">
        <v>23</v>
      </c>
      <c r="D12" s="6" t="s">
        <v>7</v>
      </c>
      <c r="E12" s="5" t="s">
        <v>5</v>
      </c>
      <c r="F12" s="6" t="s">
        <v>8</v>
      </c>
      <c r="G12" s="50" t="s">
        <v>9</v>
      </c>
      <c r="H12" s="46"/>
      <c r="I12" s="46"/>
      <c r="J12" s="46"/>
      <c r="K12" s="46"/>
      <c r="L12" s="46"/>
      <c r="M12" s="46"/>
      <c r="N12" s="46"/>
      <c r="O12" s="46"/>
      <c r="P12" s="46"/>
      <c r="Q12" s="46"/>
    </row>
    <row r="13" spans="2:17" ht="15">
      <c r="B13" s="15">
        <v>2.2</v>
      </c>
      <c r="C13" s="15" t="s">
        <v>33</v>
      </c>
      <c r="D13" s="15"/>
      <c r="E13" s="15"/>
      <c r="F13" s="15"/>
      <c r="G13" s="15"/>
      <c r="H13" s="46"/>
      <c r="I13" s="46"/>
      <c r="J13" s="46"/>
      <c r="K13" s="46"/>
      <c r="L13" s="46"/>
      <c r="M13" s="46"/>
      <c r="N13" s="46"/>
      <c r="O13" s="46"/>
      <c r="P13" s="46"/>
      <c r="Q13" s="46"/>
    </row>
    <row r="14" spans="2:17" ht="15">
      <c r="B14" s="127" t="s">
        <v>620</v>
      </c>
      <c r="C14" s="15" t="s">
        <v>35</v>
      </c>
      <c r="D14" s="15"/>
      <c r="E14" s="15"/>
      <c r="F14" s="15"/>
      <c r="G14" s="128"/>
      <c r="H14" s="46"/>
      <c r="I14" s="46"/>
      <c r="J14" s="46"/>
      <c r="K14" s="46"/>
      <c r="L14" s="46"/>
      <c r="M14" s="46"/>
      <c r="N14" s="46"/>
      <c r="O14" s="46"/>
      <c r="P14" s="46"/>
      <c r="Q14" s="46"/>
    </row>
    <row r="15" spans="2:17" ht="15.75">
      <c r="B15" s="39" t="s">
        <v>621</v>
      </c>
      <c r="C15" s="15" t="s">
        <v>565</v>
      </c>
      <c r="D15" s="25"/>
      <c r="E15" s="19"/>
      <c r="F15" s="20"/>
      <c r="G15" s="40">
        <f>+SUBTOTAL(9,G16:G31)</f>
        <v>0</v>
      </c>
      <c r="H15" s="46"/>
      <c r="I15" s="46"/>
      <c r="J15" s="46"/>
      <c r="K15" s="46"/>
      <c r="L15" s="46"/>
      <c r="M15" s="46"/>
      <c r="N15" s="46"/>
      <c r="O15" s="46"/>
      <c r="P15" s="46"/>
      <c r="Q15" s="46"/>
    </row>
    <row r="16" spans="2:17" ht="38.25" customHeight="1">
      <c r="B16" s="4" t="s">
        <v>622</v>
      </c>
      <c r="C16" s="124" t="s">
        <v>742</v>
      </c>
      <c r="D16" s="125">
        <v>1</v>
      </c>
      <c r="E16" s="126" t="s">
        <v>5</v>
      </c>
      <c r="F16" s="178"/>
      <c r="G16" s="27">
        <f>D16*F16</f>
        <v>0</v>
      </c>
      <c r="H16" s="46"/>
      <c r="I16" s="46"/>
      <c r="J16" s="46"/>
      <c r="K16" s="46"/>
      <c r="L16" s="46"/>
      <c r="M16" s="46"/>
      <c r="N16" s="46"/>
      <c r="O16" s="46"/>
      <c r="P16" s="46"/>
      <c r="Q16" s="46"/>
    </row>
    <row r="17" spans="2:17" ht="38.25" customHeight="1">
      <c r="B17" s="4" t="s">
        <v>623</v>
      </c>
      <c r="C17" s="124" t="s">
        <v>743</v>
      </c>
      <c r="D17" s="125">
        <v>2</v>
      </c>
      <c r="E17" s="126" t="s">
        <v>5</v>
      </c>
      <c r="F17" s="178"/>
      <c r="G17" s="27">
        <f>D17*F17</f>
        <v>0</v>
      </c>
      <c r="H17" s="46"/>
      <c r="I17" s="46"/>
      <c r="J17" s="46"/>
      <c r="K17" s="46"/>
      <c r="L17" s="46"/>
      <c r="M17" s="46"/>
      <c r="N17" s="46"/>
      <c r="O17" s="46"/>
      <c r="P17" s="46"/>
      <c r="Q17" s="46"/>
    </row>
    <row r="18" spans="2:17" ht="38.25" customHeight="1">
      <c r="B18" s="4" t="s">
        <v>624</v>
      </c>
      <c r="C18" s="124" t="s">
        <v>744</v>
      </c>
      <c r="D18" s="125">
        <v>1</v>
      </c>
      <c r="E18" s="126" t="s">
        <v>5</v>
      </c>
      <c r="F18" s="238"/>
      <c r="G18" s="27">
        <f>D18*F18</f>
        <v>0</v>
      </c>
      <c r="H18" s="46"/>
      <c r="I18" s="46"/>
      <c r="J18" s="46"/>
      <c r="K18" s="46"/>
      <c r="L18" s="46"/>
      <c r="M18" s="46"/>
      <c r="N18" s="46"/>
      <c r="O18" s="46"/>
      <c r="P18" s="46"/>
      <c r="Q18" s="46"/>
    </row>
    <row r="19" spans="2:17" ht="38.25" customHeight="1">
      <c r="B19" s="4" t="s">
        <v>625</v>
      </c>
      <c r="C19" s="124" t="s">
        <v>558</v>
      </c>
      <c r="D19" s="125">
        <v>1</v>
      </c>
      <c r="E19" s="126" t="s">
        <v>5</v>
      </c>
      <c r="F19" s="237"/>
      <c r="G19" s="27">
        <f>D19*F19</f>
        <v>0</v>
      </c>
      <c r="H19" s="46"/>
      <c r="I19" s="46"/>
      <c r="J19" s="46"/>
      <c r="K19" s="46"/>
      <c r="L19" s="46"/>
      <c r="M19" s="46"/>
      <c r="N19" s="46"/>
      <c r="O19" s="46"/>
      <c r="P19" s="46"/>
      <c r="Q19" s="46"/>
    </row>
    <row r="20" spans="2:17" ht="57">
      <c r="B20" s="4" t="s">
        <v>626</v>
      </c>
      <c r="C20" s="124" t="s">
        <v>734</v>
      </c>
      <c r="D20" s="125">
        <v>1</v>
      </c>
      <c r="E20" s="126" t="s">
        <v>5</v>
      </c>
      <c r="F20" s="178"/>
      <c r="G20" s="27">
        <f aca="true" t="shared" si="0" ref="G20:G27">D20*F20</f>
        <v>0</v>
      </c>
      <c r="H20" s="46"/>
      <c r="I20" s="46"/>
      <c r="J20" s="46"/>
      <c r="K20" s="46"/>
      <c r="L20" s="46"/>
      <c r="M20" s="46"/>
      <c r="N20" s="46"/>
      <c r="O20" s="46"/>
      <c r="P20" s="46"/>
      <c r="Q20" s="46"/>
    </row>
    <row r="21" spans="2:17" ht="42.75">
      <c r="B21" s="4" t="s">
        <v>627</v>
      </c>
      <c r="C21" s="124" t="s">
        <v>729</v>
      </c>
      <c r="D21" s="125">
        <v>1</v>
      </c>
      <c r="E21" s="126" t="s">
        <v>5</v>
      </c>
      <c r="F21" s="238"/>
      <c r="G21" s="27">
        <f t="shared" si="0"/>
        <v>0</v>
      </c>
      <c r="H21" s="46"/>
      <c r="I21" s="46"/>
      <c r="J21" s="46"/>
      <c r="K21" s="46"/>
      <c r="L21" s="46"/>
      <c r="M21" s="46"/>
      <c r="N21" s="46"/>
      <c r="O21" s="46"/>
      <c r="P21" s="46"/>
      <c r="Q21" s="46"/>
    </row>
    <row r="22" spans="2:17" ht="38.25" customHeight="1">
      <c r="B22" s="4" t="s">
        <v>628</v>
      </c>
      <c r="C22" s="124" t="s">
        <v>591</v>
      </c>
      <c r="D22" s="125">
        <v>1</v>
      </c>
      <c r="E22" s="126" t="s">
        <v>5</v>
      </c>
      <c r="F22" s="178"/>
      <c r="G22" s="27">
        <f t="shared" si="0"/>
        <v>0</v>
      </c>
      <c r="H22" s="46"/>
      <c r="I22" s="46"/>
      <c r="J22" s="46"/>
      <c r="K22" s="46"/>
      <c r="L22" s="46"/>
      <c r="M22" s="46"/>
      <c r="N22" s="46"/>
      <c r="O22" s="46"/>
      <c r="P22" s="46"/>
      <c r="Q22" s="46"/>
    </row>
    <row r="23" spans="2:17" ht="38.25" customHeight="1">
      <c r="B23" s="4" t="s">
        <v>629</v>
      </c>
      <c r="C23" s="124" t="s">
        <v>592</v>
      </c>
      <c r="D23" s="125">
        <v>1</v>
      </c>
      <c r="E23" s="126" t="s">
        <v>5</v>
      </c>
      <c r="F23" s="238"/>
      <c r="G23" s="27">
        <f t="shared" si="0"/>
        <v>0</v>
      </c>
      <c r="H23" s="46"/>
      <c r="I23" s="46"/>
      <c r="J23" s="46"/>
      <c r="K23" s="46"/>
      <c r="L23" s="46"/>
      <c r="M23" s="46"/>
      <c r="N23" s="46"/>
      <c r="O23" s="46"/>
      <c r="P23" s="46"/>
      <c r="Q23" s="46"/>
    </row>
    <row r="24" spans="2:17" ht="38.25" customHeight="1">
      <c r="B24" s="4" t="s">
        <v>630</v>
      </c>
      <c r="C24" s="124" t="s">
        <v>560</v>
      </c>
      <c r="D24" s="125">
        <v>1</v>
      </c>
      <c r="E24" s="126" t="s">
        <v>5</v>
      </c>
      <c r="F24" s="237"/>
      <c r="G24" s="27">
        <f>D24*F24</f>
        <v>0</v>
      </c>
      <c r="H24" s="46"/>
      <c r="I24" s="46"/>
      <c r="J24" s="46"/>
      <c r="K24" s="46"/>
      <c r="L24" s="46"/>
      <c r="M24" s="46"/>
      <c r="N24" s="46"/>
      <c r="O24" s="46"/>
      <c r="P24" s="46"/>
      <c r="Q24" s="46"/>
    </row>
    <row r="25" spans="2:17" ht="38.25" customHeight="1">
      <c r="B25" s="4" t="s">
        <v>631</v>
      </c>
      <c r="C25" s="124" t="s">
        <v>593</v>
      </c>
      <c r="D25" s="125">
        <v>1</v>
      </c>
      <c r="E25" s="126" t="s">
        <v>5</v>
      </c>
      <c r="F25" s="238"/>
      <c r="G25" s="27">
        <f>D25*F25</f>
        <v>0</v>
      </c>
      <c r="H25" s="46"/>
      <c r="I25" s="46"/>
      <c r="J25" s="46"/>
      <c r="K25" s="46"/>
      <c r="L25" s="46"/>
      <c r="M25" s="46"/>
      <c r="N25" s="46"/>
      <c r="O25" s="46"/>
      <c r="P25" s="46"/>
      <c r="Q25" s="46"/>
    </row>
    <row r="26" spans="2:17" ht="38.25" customHeight="1">
      <c r="B26" s="4" t="s">
        <v>632</v>
      </c>
      <c r="C26" s="124" t="s">
        <v>594</v>
      </c>
      <c r="D26" s="125">
        <v>1</v>
      </c>
      <c r="E26" s="126" t="s">
        <v>5</v>
      </c>
      <c r="F26" s="237"/>
      <c r="G26" s="27">
        <f>D26*F26</f>
        <v>0</v>
      </c>
      <c r="H26" s="46"/>
      <c r="I26" s="46"/>
      <c r="J26" s="46"/>
      <c r="K26" s="46"/>
      <c r="L26" s="46"/>
      <c r="M26" s="46"/>
      <c r="N26" s="46"/>
      <c r="O26" s="46"/>
      <c r="P26" s="46"/>
      <c r="Q26" s="46"/>
    </row>
    <row r="27" spans="2:17" ht="38.25" customHeight="1">
      <c r="B27" s="4" t="s">
        <v>633</v>
      </c>
      <c r="C27" s="124" t="s">
        <v>595</v>
      </c>
      <c r="D27" s="125">
        <v>2</v>
      </c>
      <c r="E27" s="126" t="s">
        <v>5</v>
      </c>
      <c r="F27" s="237"/>
      <c r="G27" s="27">
        <f t="shared" si="0"/>
        <v>0</v>
      </c>
      <c r="H27" s="46"/>
      <c r="I27" s="46"/>
      <c r="J27" s="46"/>
      <c r="K27" s="46"/>
      <c r="L27" s="46"/>
      <c r="M27" s="46"/>
      <c r="N27" s="46"/>
      <c r="O27" s="46"/>
      <c r="P27" s="46"/>
      <c r="Q27" s="46"/>
    </row>
    <row r="28" spans="2:17" ht="38.25" customHeight="1">
      <c r="B28" s="4" t="s">
        <v>634</v>
      </c>
      <c r="C28" s="124" t="s">
        <v>596</v>
      </c>
      <c r="D28" s="106">
        <v>1</v>
      </c>
      <c r="E28" s="126" t="s">
        <v>5</v>
      </c>
      <c r="F28" s="237"/>
      <c r="G28" s="27">
        <f>D28*F28</f>
        <v>0</v>
      </c>
      <c r="H28" s="46"/>
      <c r="I28" s="46"/>
      <c r="J28" s="46"/>
      <c r="K28" s="46"/>
      <c r="L28" s="46"/>
      <c r="M28" s="46"/>
      <c r="N28" s="46"/>
      <c r="O28" s="46"/>
      <c r="P28" s="46"/>
      <c r="Q28" s="46"/>
    </row>
    <row r="29" spans="2:17" ht="85.5">
      <c r="B29" s="4" t="s">
        <v>635</v>
      </c>
      <c r="C29" s="124" t="s">
        <v>735</v>
      </c>
      <c r="D29" s="106">
        <v>2</v>
      </c>
      <c r="E29" s="126" t="s">
        <v>5</v>
      </c>
      <c r="F29" s="178"/>
      <c r="G29" s="27">
        <f>D29*F29</f>
        <v>0</v>
      </c>
      <c r="H29" s="46"/>
      <c r="I29" s="46"/>
      <c r="J29" s="46"/>
      <c r="K29" s="46"/>
      <c r="L29" s="46"/>
      <c r="M29" s="46"/>
      <c r="N29" s="46"/>
      <c r="O29" s="46"/>
      <c r="P29" s="46"/>
      <c r="Q29" s="46"/>
    </row>
    <row r="30" spans="2:17" ht="71.25">
      <c r="B30" s="4" t="s">
        <v>636</v>
      </c>
      <c r="C30" s="124" t="s">
        <v>733</v>
      </c>
      <c r="D30" s="106">
        <v>1</v>
      </c>
      <c r="E30" s="126" t="s">
        <v>5</v>
      </c>
      <c r="F30" s="178"/>
      <c r="G30" s="27">
        <f>D30*F30</f>
        <v>0</v>
      </c>
      <c r="H30" s="46"/>
      <c r="I30" s="46"/>
      <c r="J30" s="46"/>
      <c r="K30" s="46"/>
      <c r="L30" s="46"/>
      <c r="M30" s="46"/>
      <c r="N30" s="46"/>
      <c r="O30" s="46"/>
      <c r="P30" s="46"/>
      <c r="Q30" s="46"/>
    </row>
    <row r="31" spans="2:17" ht="38.25" customHeight="1">
      <c r="B31" s="4" t="s">
        <v>637</v>
      </c>
      <c r="C31" s="124" t="s">
        <v>597</v>
      </c>
      <c r="D31" s="125">
        <v>1</v>
      </c>
      <c r="E31" s="126" t="s">
        <v>5</v>
      </c>
      <c r="F31" s="178"/>
      <c r="G31" s="27">
        <f>D31*F31</f>
        <v>0</v>
      </c>
      <c r="H31" s="46"/>
      <c r="I31" s="46"/>
      <c r="J31" s="46"/>
      <c r="K31" s="46"/>
      <c r="L31" s="46"/>
      <c r="M31" s="46"/>
      <c r="N31" s="46"/>
      <c r="O31" s="46"/>
      <c r="P31" s="46"/>
      <c r="Q31" s="46"/>
    </row>
    <row r="32" spans="2:17" ht="15.75">
      <c r="B32" s="39" t="s">
        <v>638</v>
      </c>
      <c r="C32" s="15" t="s">
        <v>590</v>
      </c>
      <c r="D32" s="25"/>
      <c r="E32" s="19"/>
      <c r="F32" s="179"/>
      <c r="G32" s="40">
        <f>+SUBTOTAL(9,G33:G47)</f>
        <v>0</v>
      </c>
      <c r="H32" s="46"/>
      <c r="I32" s="46"/>
      <c r="J32" s="46"/>
      <c r="K32" s="46"/>
      <c r="L32" s="46"/>
      <c r="M32" s="46"/>
      <c r="N32" s="46"/>
      <c r="O32" s="46"/>
      <c r="P32" s="46"/>
      <c r="Q32" s="46"/>
    </row>
    <row r="33" spans="2:17" ht="99.75">
      <c r="B33" s="4" t="s">
        <v>639</v>
      </c>
      <c r="C33" s="124" t="s">
        <v>737</v>
      </c>
      <c r="D33" s="106">
        <f>(3.25+13.72+20.19+4.81+8.66+5.51+3.06)*2.915-(2*2.8*2)-(2*2.8)</f>
        <v>155.768</v>
      </c>
      <c r="E33" s="126" t="s">
        <v>1</v>
      </c>
      <c r="F33" s="178"/>
      <c r="G33" s="27">
        <f>D33*F33</f>
        <v>0</v>
      </c>
      <c r="H33" s="46"/>
      <c r="I33" s="46"/>
      <c r="J33" s="46"/>
      <c r="K33" s="46"/>
      <c r="L33" s="46"/>
      <c r="M33" s="46"/>
      <c r="N33" s="46"/>
      <c r="O33" s="46"/>
      <c r="P33" s="46"/>
      <c r="Q33" s="46"/>
    </row>
    <row r="34" spans="2:17" ht="71.25">
      <c r="B34" s="4" t="s">
        <v>640</v>
      </c>
      <c r="C34" s="95" t="s">
        <v>738</v>
      </c>
      <c r="D34" s="106">
        <f>(1.42+1.42+3.03+3.03)*2.57+(3.03*1.42)-(0.9*2.1)</f>
        <v>25.28559999999999</v>
      </c>
      <c r="E34" s="126" t="s">
        <v>1</v>
      </c>
      <c r="F34" s="178"/>
      <c r="G34" s="27">
        <f>D34*F34</f>
        <v>0</v>
      </c>
      <c r="H34" s="46"/>
      <c r="I34" s="46"/>
      <c r="J34" s="46"/>
      <c r="K34" s="46"/>
      <c r="L34" s="46"/>
      <c r="M34" s="46"/>
      <c r="N34" s="46"/>
      <c r="O34" s="46"/>
      <c r="P34" s="46"/>
      <c r="Q34" s="46"/>
    </row>
    <row r="35" spans="2:17" ht="28.5">
      <c r="B35" s="4" t="s">
        <v>641</v>
      </c>
      <c r="C35" s="124" t="s">
        <v>598</v>
      </c>
      <c r="D35" s="106">
        <v>2.1</v>
      </c>
      <c r="E35" s="126" t="s">
        <v>1</v>
      </c>
      <c r="F35" s="178"/>
      <c r="G35" s="14">
        <f>D35*F35</f>
        <v>0</v>
      </c>
      <c r="H35" s="46"/>
      <c r="I35" s="46"/>
      <c r="J35" s="46"/>
      <c r="K35" s="46"/>
      <c r="L35" s="46"/>
      <c r="M35" s="46"/>
      <c r="N35" s="46"/>
      <c r="O35" s="46"/>
      <c r="P35" s="46"/>
      <c r="Q35" s="46"/>
    </row>
    <row r="36" spans="2:17" ht="28.5">
      <c r="B36" s="4" t="s">
        <v>642</v>
      </c>
      <c r="C36" s="124" t="s">
        <v>599</v>
      </c>
      <c r="D36" s="106">
        <v>2.4970000000000003</v>
      </c>
      <c r="E36" s="126" t="s">
        <v>1</v>
      </c>
      <c r="F36" s="178"/>
      <c r="G36" s="27">
        <f>D36*F36</f>
        <v>0</v>
      </c>
      <c r="H36" s="46"/>
      <c r="I36" s="46"/>
      <c r="J36" s="46"/>
      <c r="K36" s="46"/>
      <c r="L36" s="46"/>
      <c r="M36" s="46"/>
      <c r="N36" s="46"/>
      <c r="O36" s="46"/>
      <c r="P36" s="46"/>
      <c r="Q36" s="46"/>
    </row>
    <row r="37" spans="2:17" ht="28.5">
      <c r="B37" s="4" t="s">
        <v>643</v>
      </c>
      <c r="C37" s="124" t="s">
        <v>600</v>
      </c>
      <c r="D37" s="106">
        <v>1.9295</v>
      </c>
      <c r="E37" s="126" t="s">
        <v>1</v>
      </c>
      <c r="F37" s="178"/>
      <c r="G37" s="27">
        <f aca="true" t="shared" si="1" ref="G37:G45">D37*F37</f>
        <v>0</v>
      </c>
      <c r="H37" s="46"/>
      <c r="I37" s="46"/>
      <c r="J37" s="46"/>
      <c r="K37" s="46"/>
      <c r="L37" s="46"/>
      <c r="M37" s="46"/>
      <c r="N37" s="46"/>
      <c r="O37" s="46"/>
      <c r="P37" s="46"/>
      <c r="Q37" s="46"/>
    </row>
    <row r="38" spans="2:17" ht="28.5">
      <c r="B38" s="4" t="s">
        <v>644</v>
      </c>
      <c r="C38" s="124" t="s">
        <v>601</v>
      </c>
      <c r="D38" s="106">
        <v>1.92</v>
      </c>
      <c r="E38" s="126" t="s">
        <v>1</v>
      </c>
      <c r="F38" s="178"/>
      <c r="G38" s="27">
        <f t="shared" si="1"/>
        <v>0</v>
      </c>
      <c r="H38" s="46"/>
      <c r="I38" s="46"/>
      <c r="J38" s="46"/>
      <c r="K38" s="46"/>
      <c r="L38" s="46"/>
      <c r="M38" s="46"/>
      <c r="N38" s="46"/>
      <c r="O38" s="46"/>
      <c r="P38" s="46"/>
      <c r="Q38" s="46"/>
    </row>
    <row r="39" spans="2:17" ht="57">
      <c r="B39" s="4" t="s">
        <v>645</v>
      </c>
      <c r="C39" s="124" t="s">
        <v>721</v>
      </c>
      <c r="D39" s="106">
        <v>0.763</v>
      </c>
      <c r="E39" s="126" t="s">
        <v>1</v>
      </c>
      <c r="F39" s="178"/>
      <c r="G39" s="14">
        <f t="shared" si="1"/>
        <v>0</v>
      </c>
      <c r="H39" s="46"/>
      <c r="I39" s="46"/>
      <c r="J39" s="46"/>
      <c r="K39" s="46"/>
      <c r="L39" s="46"/>
      <c r="M39" s="46"/>
      <c r="N39" s="46"/>
      <c r="O39" s="46"/>
      <c r="P39" s="46"/>
      <c r="Q39" s="46"/>
    </row>
    <row r="40" spans="2:17" ht="57">
      <c r="B40" s="4" t="s">
        <v>646</v>
      </c>
      <c r="C40" s="124" t="s">
        <v>722</v>
      </c>
      <c r="D40" s="106">
        <v>0.735</v>
      </c>
      <c r="E40" s="126" t="s">
        <v>1</v>
      </c>
      <c r="F40" s="178"/>
      <c r="G40" s="27">
        <f t="shared" si="1"/>
        <v>0</v>
      </c>
      <c r="H40" s="46"/>
      <c r="I40" s="46"/>
      <c r="J40" s="46"/>
      <c r="K40" s="46"/>
      <c r="L40" s="46"/>
      <c r="M40" s="46"/>
      <c r="N40" s="46"/>
      <c r="O40" s="46"/>
      <c r="P40" s="46"/>
      <c r="Q40" s="46"/>
    </row>
    <row r="41" spans="2:17" ht="57">
      <c r="B41" s="4" t="s">
        <v>647</v>
      </c>
      <c r="C41" s="124" t="s">
        <v>724</v>
      </c>
      <c r="D41" s="106">
        <f>2*1.05*0.35</f>
        <v>0.735</v>
      </c>
      <c r="E41" s="126" t="s">
        <v>1</v>
      </c>
      <c r="F41" s="178"/>
      <c r="G41" s="14">
        <f t="shared" si="1"/>
        <v>0</v>
      </c>
      <c r="H41" s="46"/>
      <c r="I41" s="46"/>
      <c r="J41" s="46"/>
      <c r="K41" s="46"/>
      <c r="L41" s="46"/>
      <c r="M41" s="46"/>
      <c r="N41" s="46"/>
      <c r="O41" s="46"/>
      <c r="P41" s="46"/>
      <c r="Q41" s="46"/>
    </row>
    <row r="42" spans="2:17" ht="28.5">
      <c r="B42" s="4" t="s">
        <v>648</v>
      </c>
      <c r="C42" s="124" t="s">
        <v>602</v>
      </c>
      <c r="D42" s="106">
        <v>2.53</v>
      </c>
      <c r="E42" s="126" t="s">
        <v>1</v>
      </c>
      <c r="F42" s="178"/>
      <c r="G42" s="27">
        <f t="shared" si="1"/>
        <v>0</v>
      </c>
      <c r="H42" s="46"/>
      <c r="I42" s="46"/>
      <c r="J42" s="46"/>
      <c r="K42" s="46"/>
      <c r="L42" s="46"/>
      <c r="M42" s="46"/>
      <c r="N42" s="46"/>
      <c r="O42" s="46"/>
      <c r="P42" s="46"/>
      <c r="Q42" s="46"/>
    </row>
    <row r="43" spans="2:17" ht="28.5">
      <c r="B43" s="4" t="s">
        <v>649</v>
      </c>
      <c r="C43" s="124" t="s">
        <v>603</v>
      </c>
      <c r="D43" s="106">
        <v>2.53</v>
      </c>
      <c r="E43" s="126" t="s">
        <v>1</v>
      </c>
      <c r="F43" s="178"/>
      <c r="G43" s="14">
        <f t="shared" si="1"/>
        <v>0</v>
      </c>
      <c r="H43" s="46"/>
      <c r="I43" s="46"/>
      <c r="J43" s="46"/>
      <c r="K43" s="46"/>
      <c r="L43" s="46"/>
      <c r="M43" s="46"/>
      <c r="N43" s="46"/>
      <c r="O43" s="46"/>
      <c r="P43" s="46"/>
      <c r="Q43" s="46"/>
    </row>
    <row r="44" spans="2:17" ht="28.5">
      <c r="B44" s="4" t="s">
        <v>650</v>
      </c>
      <c r="C44" s="124" t="s">
        <v>604</v>
      </c>
      <c r="D44" s="106">
        <v>0.9659999999999999</v>
      </c>
      <c r="E44" s="126" t="s">
        <v>1</v>
      </c>
      <c r="F44" s="178"/>
      <c r="G44" s="14">
        <f t="shared" si="1"/>
        <v>0</v>
      </c>
      <c r="H44" s="46"/>
      <c r="I44" s="46"/>
      <c r="J44" s="46"/>
      <c r="K44" s="46"/>
      <c r="L44" s="46"/>
      <c r="M44" s="46"/>
      <c r="N44" s="46"/>
      <c r="O44" s="46"/>
      <c r="P44" s="46"/>
      <c r="Q44" s="46"/>
    </row>
    <row r="45" spans="2:17" ht="28.5">
      <c r="B45" s="4" t="s">
        <v>651</v>
      </c>
      <c r="C45" s="124" t="s">
        <v>605</v>
      </c>
      <c r="D45" s="106">
        <v>13.339999999999998</v>
      </c>
      <c r="E45" s="126" t="s">
        <v>1</v>
      </c>
      <c r="F45" s="178"/>
      <c r="G45" s="27">
        <f t="shared" si="1"/>
        <v>0</v>
      </c>
      <c r="H45" s="46"/>
      <c r="I45" s="46"/>
      <c r="J45" s="46"/>
      <c r="K45" s="46"/>
      <c r="L45" s="46"/>
      <c r="M45" s="46"/>
      <c r="N45" s="46"/>
      <c r="O45" s="46"/>
      <c r="P45" s="46"/>
      <c r="Q45" s="46"/>
    </row>
    <row r="46" spans="2:17" ht="28.5">
      <c r="B46" s="4" t="s">
        <v>652</v>
      </c>
      <c r="C46" s="124" t="s">
        <v>606</v>
      </c>
      <c r="D46" s="106">
        <v>1.081</v>
      </c>
      <c r="E46" s="126" t="s">
        <v>1</v>
      </c>
      <c r="F46" s="178"/>
      <c r="G46" s="27">
        <f>D46*F46</f>
        <v>0</v>
      </c>
      <c r="H46" s="46"/>
      <c r="I46" s="46"/>
      <c r="J46" s="46"/>
      <c r="K46" s="46"/>
      <c r="L46" s="46"/>
      <c r="M46" s="46"/>
      <c r="N46" s="46"/>
      <c r="O46" s="46"/>
      <c r="P46" s="46"/>
      <c r="Q46" s="46"/>
    </row>
    <row r="47" spans="2:17" ht="28.5">
      <c r="B47" s="4" t="s">
        <v>653</v>
      </c>
      <c r="C47" s="124" t="s">
        <v>607</v>
      </c>
      <c r="D47" s="106">
        <v>1.6099999999999999</v>
      </c>
      <c r="E47" s="126" t="s">
        <v>1</v>
      </c>
      <c r="F47" s="178"/>
      <c r="G47" s="27">
        <f>D47*F47</f>
        <v>0</v>
      </c>
      <c r="H47" s="46"/>
      <c r="I47" s="46"/>
      <c r="J47" s="46"/>
      <c r="K47" s="46"/>
      <c r="L47" s="46"/>
      <c r="M47" s="46"/>
      <c r="N47" s="46"/>
      <c r="O47" s="46"/>
      <c r="P47" s="46"/>
      <c r="Q47" s="46"/>
    </row>
    <row r="48" spans="2:17" ht="15.75">
      <c r="B48" s="39" t="s">
        <v>710</v>
      </c>
      <c r="C48" s="15" t="s">
        <v>704</v>
      </c>
      <c r="D48" s="25"/>
      <c r="E48" s="19"/>
      <c r="F48" s="179"/>
      <c r="G48" s="40">
        <f>+SUBTOTAL(9,G49:G49)</f>
        <v>0</v>
      </c>
      <c r="H48" s="46"/>
      <c r="I48" s="46"/>
      <c r="J48" s="46"/>
      <c r="K48" s="46"/>
      <c r="L48" s="46"/>
      <c r="M48" s="46"/>
      <c r="N48" s="46"/>
      <c r="O48" s="46"/>
      <c r="P48" s="46"/>
      <c r="Q48" s="46"/>
    </row>
    <row r="49" spans="2:17" ht="94.5" customHeight="1">
      <c r="B49" s="4" t="s">
        <v>711</v>
      </c>
      <c r="C49" s="124" t="s">
        <v>716</v>
      </c>
      <c r="D49" s="106">
        <f>0.88*3.7</f>
        <v>3.2560000000000002</v>
      </c>
      <c r="E49" s="126" t="s">
        <v>1</v>
      </c>
      <c r="F49" s="178"/>
      <c r="G49" s="27">
        <f>D49*F49</f>
        <v>0</v>
      </c>
      <c r="H49" s="46"/>
      <c r="I49" s="46"/>
      <c r="J49" s="46"/>
      <c r="K49" s="46"/>
      <c r="L49" s="46"/>
      <c r="M49" s="46"/>
      <c r="N49" s="46"/>
      <c r="O49" s="46"/>
      <c r="P49" s="46"/>
      <c r="Q49" s="46"/>
    </row>
    <row r="50" spans="2:17" ht="15">
      <c r="B50" s="15" t="s">
        <v>654</v>
      </c>
      <c r="C50" s="15" t="s">
        <v>608</v>
      </c>
      <c r="D50" s="15"/>
      <c r="E50" s="15"/>
      <c r="F50" s="181"/>
      <c r="G50" s="15"/>
      <c r="H50" s="46"/>
      <c r="I50" s="46"/>
      <c r="J50" s="46"/>
      <c r="K50" s="46"/>
      <c r="L50" s="46"/>
      <c r="M50" s="46"/>
      <c r="N50" s="46"/>
      <c r="O50" s="46"/>
      <c r="P50" s="46"/>
      <c r="Q50" s="46"/>
    </row>
    <row r="51" spans="2:17" ht="15.75">
      <c r="B51" s="39" t="s">
        <v>655</v>
      </c>
      <c r="C51" s="15" t="s">
        <v>565</v>
      </c>
      <c r="D51" s="25"/>
      <c r="E51" s="19"/>
      <c r="F51" s="179"/>
      <c r="G51" s="40">
        <f>+SUBTOTAL(9,G52:G58)</f>
        <v>0</v>
      </c>
      <c r="H51" s="46"/>
      <c r="I51" s="46"/>
      <c r="J51" s="46"/>
      <c r="K51" s="46"/>
      <c r="L51" s="46"/>
      <c r="M51" s="46"/>
      <c r="N51" s="46"/>
      <c r="O51" s="46"/>
      <c r="P51" s="46"/>
      <c r="Q51" s="46"/>
    </row>
    <row r="52" spans="2:17" ht="28.5">
      <c r="B52" s="4" t="s">
        <v>656</v>
      </c>
      <c r="C52" s="124" t="s">
        <v>558</v>
      </c>
      <c r="D52" s="125">
        <v>6</v>
      </c>
      <c r="E52" s="126" t="s">
        <v>5</v>
      </c>
      <c r="F52" s="237"/>
      <c r="G52" s="27">
        <f aca="true" t="shared" si="2" ref="G52:G58">D52*F52</f>
        <v>0</v>
      </c>
      <c r="H52" s="46"/>
      <c r="I52" s="46"/>
      <c r="J52" s="46"/>
      <c r="K52" s="46"/>
      <c r="L52" s="46"/>
      <c r="M52" s="46"/>
      <c r="N52" s="46"/>
      <c r="O52" s="46"/>
      <c r="P52" s="46"/>
      <c r="Q52" s="46"/>
    </row>
    <row r="53" spans="2:17" ht="42.75">
      <c r="B53" s="4" t="s">
        <v>657</v>
      </c>
      <c r="C53" s="124" t="s">
        <v>729</v>
      </c>
      <c r="D53" s="125">
        <v>6</v>
      </c>
      <c r="E53" s="126" t="s">
        <v>5</v>
      </c>
      <c r="F53" s="178"/>
      <c r="G53" s="27">
        <f t="shared" si="2"/>
        <v>0</v>
      </c>
      <c r="H53" s="46"/>
      <c r="I53" s="46"/>
      <c r="J53" s="46"/>
      <c r="K53" s="46"/>
      <c r="L53" s="46"/>
      <c r="M53" s="46"/>
      <c r="N53" s="46"/>
      <c r="O53" s="46"/>
      <c r="P53" s="46"/>
      <c r="Q53" s="46"/>
    </row>
    <row r="54" spans="2:17" ht="28.5">
      <c r="B54" s="4" t="s">
        <v>658</v>
      </c>
      <c r="C54" s="124" t="s">
        <v>609</v>
      </c>
      <c r="D54" s="125">
        <v>9</v>
      </c>
      <c r="E54" s="126" t="s">
        <v>5</v>
      </c>
      <c r="F54" s="237"/>
      <c r="G54" s="27">
        <f t="shared" si="2"/>
        <v>0</v>
      </c>
      <c r="H54" s="46"/>
      <c r="I54" s="46"/>
      <c r="J54" s="46"/>
      <c r="K54" s="46"/>
      <c r="L54" s="46"/>
      <c r="M54" s="46"/>
      <c r="N54" s="46"/>
      <c r="O54" s="46"/>
      <c r="P54" s="46"/>
      <c r="Q54" s="46"/>
    </row>
    <row r="55" spans="2:17" ht="28.5">
      <c r="B55" s="4" t="s">
        <v>659</v>
      </c>
      <c r="C55" s="124" t="s">
        <v>610</v>
      </c>
      <c r="D55" s="125">
        <v>10</v>
      </c>
      <c r="E55" s="126" t="s">
        <v>5</v>
      </c>
      <c r="F55" s="237"/>
      <c r="G55" s="14">
        <f t="shared" si="2"/>
        <v>0</v>
      </c>
      <c r="H55" s="46"/>
      <c r="I55" s="46"/>
      <c r="J55" s="46"/>
      <c r="K55" s="46"/>
      <c r="L55" s="46"/>
      <c r="M55" s="46"/>
      <c r="N55" s="46"/>
      <c r="O55" s="46"/>
      <c r="P55" s="46"/>
      <c r="Q55" s="46"/>
    </row>
    <row r="56" spans="2:17" ht="28.5">
      <c r="B56" s="4" t="s">
        <v>660</v>
      </c>
      <c r="C56" s="124" t="s">
        <v>611</v>
      </c>
      <c r="D56" s="125">
        <v>5</v>
      </c>
      <c r="E56" s="126" t="s">
        <v>5</v>
      </c>
      <c r="F56" s="237"/>
      <c r="G56" s="14">
        <f t="shared" si="2"/>
        <v>0</v>
      </c>
      <c r="H56" s="46"/>
      <c r="I56" s="46"/>
      <c r="J56" s="46"/>
      <c r="K56" s="46"/>
      <c r="L56" s="46"/>
      <c r="M56" s="46"/>
      <c r="N56" s="46"/>
      <c r="O56" s="46"/>
      <c r="P56" s="46"/>
      <c r="Q56" s="46"/>
    </row>
    <row r="57" spans="2:17" ht="28.5">
      <c r="B57" s="4" t="s">
        <v>661</v>
      </c>
      <c r="C57" s="124" t="s">
        <v>560</v>
      </c>
      <c r="D57" s="125">
        <v>15</v>
      </c>
      <c r="E57" s="126" t="s">
        <v>5</v>
      </c>
      <c r="F57" s="237"/>
      <c r="G57" s="27">
        <f t="shared" si="2"/>
        <v>0</v>
      </c>
      <c r="H57" s="46"/>
      <c r="I57" s="46"/>
      <c r="J57" s="46"/>
      <c r="K57" s="46"/>
      <c r="L57" s="46"/>
      <c r="M57" s="46"/>
      <c r="N57" s="46"/>
      <c r="O57" s="46"/>
      <c r="P57" s="46"/>
      <c r="Q57" s="46"/>
    </row>
    <row r="58" spans="2:17" ht="42.75">
      <c r="B58" s="4" t="s">
        <v>662</v>
      </c>
      <c r="C58" s="124" t="s">
        <v>736</v>
      </c>
      <c r="D58" s="125">
        <v>5</v>
      </c>
      <c r="E58" s="126" t="s">
        <v>5</v>
      </c>
      <c r="F58" s="178"/>
      <c r="G58" s="14">
        <f t="shared" si="2"/>
        <v>0</v>
      </c>
      <c r="H58" s="46"/>
      <c r="I58" s="46"/>
      <c r="J58" s="46"/>
      <c r="K58" s="46"/>
      <c r="L58" s="46"/>
      <c r="M58" s="46"/>
      <c r="N58" s="46"/>
      <c r="O58" s="46"/>
      <c r="P58" s="46"/>
      <c r="Q58" s="46"/>
    </row>
    <row r="59" spans="2:17" ht="15.75">
      <c r="B59" s="39" t="s">
        <v>571</v>
      </c>
      <c r="C59" s="15" t="s">
        <v>590</v>
      </c>
      <c r="D59" s="25"/>
      <c r="E59" s="19"/>
      <c r="F59" s="179"/>
      <c r="G59" s="40">
        <f>+SUBTOTAL(9,G60:G70)</f>
        <v>0</v>
      </c>
      <c r="H59" s="46"/>
      <c r="I59" s="46"/>
      <c r="J59" s="46"/>
      <c r="K59" s="46"/>
      <c r="L59" s="46"/>
      <c r="M59" s="46"/>
      <c r="N59" s="46"/>
      <c r="O59" s="46"/>
      <c r="P59" s="46"/>
      <c r="Q59" s="46"/>
    </row>
    <row r="60" spans="2:17" ht="71.25">
      <c r="B60" s="4" t="s">
        <v>663</v>
      </c>
      <c r="C60" s="124" t="s">
        <v>731</v>
      </c>
      <c r="D60" s="125">
        <f>((12.01*2.9)-(2.4*2.85))*5</f>
        <v>139.945</v>
      </c>
      <c r="E60" s="126" t="s">
        <v>1</v>
      </c>
      <c r="F60" s="178"/>
      <c r="G60" s="27">
        <f>D60*F60</f>
        <v>0</v>
      </c>
      <c r="H60" s="46"/>
      <c r="I60" s="46"/>
      <c r="J60" s="46"/>
      <c r="K60" s="46"/>
      <c r="L60" s="46"/>
      <c r="M60" s="46"/>
      <c r="N60" s="46"/>
      <c r="O60" s="46"/>
      <c r="P60" s="46"/>
      <c r="Q60" s="46"/>
    </row>
    <row r="61" spans="2:17" ht="28.5">
      <c r="B61" s="4" t="s">
        <v>665</v>
      </c>
      <c r="C61" s="124" t="s">
        <v>612</v>
      </c>
      <c r="D61" s="125">
        <v>10.5</v>
      </c>
      <c r="E61" s="126" t="s">
        <v>1</v>
      </c>
      <c r="F61" s="178"/>
      <c r="G61" s="27">
        <f>D61*F61</f>
        <v>0</v>
      </c>
      <c r="H61" s="46"/>
      <c r="I61" s="46"/>
      <c r="J61" s="46"/>
      <c r="K61" s="46"/>
      <c r="L61" s="46"/>
      <c r="M61" s="46"/>
      <c r="N61" s="46"/>
      <c r="O61" s="46"/>
      <c r="P61" s="46"/>
      <c r="Q61" s="46"/>
    </row>
    <row r="62" spans="2:17" ht="28.5">
      <c r="B62" s="4" t="s">
        <v>666</v>
      </c>
      <c r="C62" s="124" t="s">
        <v>613</v>
      </c>
      <c r="D62" s="125">
        <v>10.9</v>
      </c>
      <c r="E62" s="126" t="s">
        <v>1</v>
      </c>
      <c r="F62" s="178"/>
      <c r="G62" s="27">
        <f aca="true" t="shared" si="3" ref="G62:G70">D62*F62</f>
        <v>0</v>
      </c>
      <c r="H62" s="46"/>
      <c r="I62" s="46"/>
      <c r="J62" s="46"/>
      <c r="K62" s="46"/>
      <c r="L62" s="46"/>
      <c r="M62" s="46"/>
      <c r="N62" s="46"/>
      <c r="O62" s="46"/>
      <c r="P62" s="46"/>
      <c r="Q62" s="46"/>
    </row>
    <row r="63" spans="2:17" ht="57">
      <c r="B63" s="4" t="s">
        <v>667</v>
      </c>
      <c r="C63" s="124" t="s">
        <v>723</v>
      </c>
      <c r="D63" s="125">
        <v>7.35</v>
      </c>
      <c r="E63" s="126" t="s">
        <v>1</v>
      </c>
      <c r="F63" s="178"/>
      <c r="G63" s="27">
        <f t="shared" si="3"/>
        <v>0</v>
      </c>
      <c r="H63" s="46"/>
      <c r="I63" s="46"/>
      <c r="J63" s="46"/>
      <c r="K63" s="46"/>
      <c r="L63" s="46"/>
      <c r="M63" s="46"/>
      <c r="N63" s="46"/>
      <c r="O63" s="46"/>
      <c r="P63" s="46"/>
      <c r="Q63" s="46"/>
    </row>
    <row r="64" spans="2:17" ht="28.5">
      <c r="B64" s="4" t="s">
        <v>668</v>
      </c>
      <c r="C64" s="124" t="s">
        <v>614</v>
      </c>
      <c r="D64" s="125">
        <v>9.604999999999999</v>
      </c>
      <c r="E64" s="126" t="s">
        <v>1</v>
      </c>
      <c r="F64" s="178"/>
      <c r="G64" s="27">
        <f t="shared" si="3"/>
        <v>0</v>
      </c>
      <c r="H64" s="46"/>
      <c r="I64" s="46"/>
      <c r="J64" s="46"/>
      <c r="K64" s="46"/>
      <c r="L64" s="46"/>
      <c r="M64" s="46"/>
      <c r="N64" s="46"/>
      <c r="O64" s="46"/>
      <c r="P64" s="46"/>
      <c r="Q64" s="46"/>
    </row>
    <row r="65" spans="2:17" ht="28.5">
      <c r="B65" s="4" t="s">
        <v>664</v>
      </c>
      <c r="C65" s="124" t="s">
        <v>615</v>
      </c>
      <c r="D65" s="125">
        <v>12.43</v>
      </c>
      <c r="E65" s="126" t="s">
        <v>1</v>
      </c>
      <c r="F65" s="178"/>
      <c r="G65" s="27">
        <f t="shared" si="3"/>
        <v>0</v>
      </c>
      <c r="H65" s="46"/>
      <c r="I65" s="46"/>
      <c r="J65" s="46"/>
      <c r="K65" s="46"/>
      <c r="L65" s="46"/>
      <c r="M65" s="46"/>
      <c r="N65" s="46"/>
      <c r="O65" s="46"/>
      <c r="P65" s="46"/>
      <c r="Q65" s="46"/>
    </row>
    <row r="66" spans="2:17" ht="28.5">
      <c r="B66" s="4" t="s">
        <v>669</v>
      </c>
      <c r="C66" s="124" t="s">
        <v>616</v>
      </c>
      <c r="D66" s="125">
        <v>9.9875</v>
      </c>
      <c r="E66" s="126" t="s">
        <v>1</v>
      </c>
      <c r="F66" s="178"/>
      <c r="G66" s="27">
        <f t="shared" si="3"/>
        <v>0</v>
      </c>
      <c r="H66" s="46"/>
      <c r="I66" s="46"/>
      <c r="J66" s="46"/>
      <c r="K66" s="46"/>
      <c r="L66" s="46"/>
      <c r="M66" s="46"/>
      <c r="N66" s="46"/>
      <c r="O66" s="46"/>
      <c r="P66" s="46"/>
      <c r="Q66" s="46"/>
    </row>
    <row r="67" spans="2:17" ht="28.5">
      <c r="B67" s="4" t="s">
        <v>670</v>
      </c>
      <c r="C67" s="124" t="s">
        <v>617</v>
      </c>
      <c r="D67" s="125">
        <v>12.925000000000002</v>
      </c>
      <c r="E67" s="126" t="s">
        <v>1</v>
      </c>
      <c r="F67" s="178"/>
      <c r="G67" s="27">
        <f t="shared" si="3"/>
        <v>0</v>
      </c>
      <c r="H67" s="46"/>
      <c r="I67" s="46"/>
      <c r="J67" s="46"/>
      <c r="K67" s="46"/>
      <c r="L67" s="46"/>
      <c r="M67" s="46"/>
      <c r="N67" s="46"/>
      <c r="O67" s="46"/>
      <c r="P67" s="46"/>
      <c r="Q67" s="46"/>
    </row>
    <row r="68" spans="2:17" ht="57">
      <c r="B68" s="4" t="s">
        <v>671</v>
      </c>
      <c r="C68" s="124" t="s">
        <v>732</v>
      </c>
      <c r="D68" s="125">
        <v>29.04</v>
      </c>
      <c r="E68" s="126" t="s">
        <v>1</v>
      </c>
      <c r="F68" s="178"/>
      <c r="G68" s="27">
        <f>D68*F68</f>
        <v>0</v>
      </c>
      <c r="H68" s="46"/>
      <c r="I68" s="46"/>
      <c r="J68" s="46"/>
      <c r="K68" s="46"/>
      <c r="L68" s="46"/>
      <c r="M68" s="46"/>
      <c r="N68" s="46"/>
      <c r="O68" s="46"/>
      <c r="P68" s="46"/>
      <c r="Q68" s="46"/>
    </row>
    <row r="69" spans="2:17" ht="28.5">
      <c r="B69" s="4" t="s">
        <v>672</v>
      </c>
      <c r="C69" s="124" t="s">
        <v>618</v>
      </c>
      <c r="D69" s="125">
        <v>9.65</v>
      </c>
      <c r="E69" s="126" t="s">
        <v>1</v>
      </c>
      <c r="F69" s="178"/>
      <c r="G69" s="27">
        <f>D69*F69</f>
        <v>0</v>
      </c>
      <c r="H69" s="46"/>
      <c r="I69" s="46"/>
      <c r="J69" s="46"/>
      <c r="K69" s="46"/>
      <c r="L69" s="46"/>
      <c r="M69" s="46"/>
      <c r="N69" s="46"/>
      <c r="O69" s="46"/>
      <c r="P69" s="46"/>
      <c r="Q69" s="46"/>
    </row>
    <row r="70" spans="2:17" ht="57">
      <c r="B70" s="4" t="s">
        <v>673</v>
      </c>
      <c r="C70" s="124" t="s">
        <v>739</v>
      </c>
      <c r="D70" s="125">
        <v>26.215999999999998</v>
      </c>
      <c r="E70" s="126" t="s">
        <v>1</v>
      </c>
      <c r="F70" s="178"/>
      <c r="G70" s="27">
        <f t="shared" si="3"/>
        <v>0</v>
      </c>
      <c r="H70" s="46"/>
      <c r="I70" s="46"/>
      <c r="J70" s="46"/>
      <c r="K70" s="46"/>
      <c r="L70" s="46"/>
      <c r="M70" s="46"/>
      <c r="N70" s="46"/>
      <c r="O70" s="46"/>
      <c r="P70" s="46"/>
      <c r="Q70" s="46"/>
    </row>
    <row r="71" spans="2:17" ht="15.75">
      <c r="B71" s="39" t="s">
        <v>712</v>
      </c>
      <c r="C71" s="15" t="s">
        <v>704</v>
      </c>
      <c r="D71" s="25"/>
      <c r="E71" s="19"/>
      <c r="F71" s="179"/>
      <c r="G71" s="40">
        <f>+SUBTOTAL(9,G72:G74)</f>
        <v>0</v>
      </c>
      <c r="H71" s="46"/>
      <c r="I71" s="46"/>
      <c r="J71" s="46"/>
      <c r="K71" s="46"/>
      <c r="L71" s="46"/>
      <c r="M71" s="46"/>
      <c r="N71" s="46"/>
      <c r="O71" s="46"/>
      <c r="P71" s="46"/>
      <c r="Q71" s="46"/>
    </row>
    <row r="72" spans="2:17" ht="114">
      <c r="B72" s="4" t="s">
        <v>713</v>
      </c>
      <c r="C72" s="124" t="s">
        <v>717</v>
      </c>
      <c r="D72" s="125">
        <f>0.88*3.7*5</f>
        <v>16.28</v>
      </c>
      <c r="E72" s="126" t="s">
        <v>1</v>
      </c>
      <c r="F72" s="178"/>
      <c r="G72" s="27">
        <f>D72*F72</f>
        <v>0</v>
      </c>
      <c r="H72" s="46"/>
      <c r="I72" s="46"/>
      <c r="J72" s="46"/>
      <c r="K72" s="46"/>
      <c r="L72" s="46"/>
      <c r="M72" s="46"/>
      <c r="N72" s="46"/>
      <c r="O72" s="46"/>
      <c r="P72" s="46"/>
      <c r="Q72" s="46"/>
    </row>
    <row r="73" spans="2:17" ht="99.75">
      <c r="B73" s="4" t="s">
        <v>714</v>
      </c>
      <c r="C73" s="124" t="s">
        <v>718</v>
      </c>
      <c r="D73" s="106">
        <f>6.9*25.62</f>
        <v>176.77800000000002</v>
      </c>
      <c r="E73" s="126" t="s">
        <v>1</v>
      </c>
      <c r="F73" s="178"/>
      <c r="G73" s="27">
        <f>D73*F73</f>
        <v>0</v>
      </c>
      <c r="H73" s="46"/>
      <c r="I73" s="46"/>
      <c r="J73" s="46"/>
      <c r="K73" s="46"/>
      <c r="L73" s="46"/>
      <c r="M73" s="46"/>
      <c r="N73" s="46"/>
      <c r="O73" s="46"/>
      <c r="P73" s="46"/>
      <c r="Q73" s="46"/>
    </row>
    <row r="74" spans="2:17" ht="99.75">
      <c r="B74" s="4" t="s">
        <v>715</v>
      </c>
      <c r="C74" s="124" t="s">
        <v>719</v>
      </c>
      <c r="D74" s="106">
        <v>234.345</v>
      </c>
      <c r="E74" s="126" t="s">
        <v>1</v>
      </c>
      <c r="F74" s="178"/>
      <c r="G74" s="27">
        <f>D74*F74</f>
        <v>0</v>
      </c>
      <c r="H74" s="46"/>
      <c r="I74" s="46"/>
      <c r="J74" s="46"/>
      <c r="K74" s="46"/>
      <c r="L74" s="46"/>
      <c r="M74" s="46"/>
      <c r="N74" s="46"/>
      <c r="O74" s="46"/>
      <c r="P74" s="46"/>
      <c r="Q74" s="46"/>
    </row>
    <row r="75" spans="2:17" ht="15">
      <c r="B75" s="15" t="s">
        <v>674</v>
      </c>
      <c r="C75" s="15" t="s">
        <v>41</v>
      </c>
      <c r="D75" s="15"/>
      <c r="E75" s="15"/>
      <c r="F75" s="181"/>
      <c r="G75" s="15"/>
      <c r="H75" s="46"/>
      <c r="I75" s="46"/>
      <c r="J75" s="46"/>
      <c r="K75" s="46"/>
      <c r="L75" s="46"/>
      <c r="M75" s="46"/>
      <c r="N75" s="46"/>
      <c r="O75" s="46"/>
      <c r="P75" s="46"/>
      <c r="Q75" s="46"/>
    </row>
    <row r="76" spans="2:17" ht="15.75">
      <c r="B76" s="39" t="s">
        <v>675</v>
      </c>
      <c r="C76" s="15" t="s">
        <v>565</v>
      </c>
      <c r="D76" s="25"/>
      <c r="E76" s="19"/>
      <c r="F76" s="179"/>
      <c r="G76" s="40">
        <f>+SUBTOTAL(9,G77:G83)</f>
        <v>0</v>
      </c>
      <c r="H76" s="46"/>
      <c r="I76" s="46"/>
      <c r="J76" s="46"/>
      <c r="K76" s="46"/>
      <c r="L76" s="46"/>
      <c r="M76" s="46"/>
      <c r="N76" s="46"/>
      <c r="O76" s="46"/>
      <c r="P76" s="46"/>
      <c r="Q76" s="46"/>
    </row>
    <row r="77" spans="2:17" ht="28.5">
      <c r="B77" s="4" t="s">
        <v>676</v>
      </c>
      <c r="C77" s="124" t="s">
        <v>558</v>
      </c>
      <c r="D77" s="125">
        <v>1</v>
      </c>
      <c r="E77" s="126" t="s">
        <v>5</v>
      </c>
      <c r="F77" s="237"/>
      <c r="G77" s="27">
        <f>D77*F77</f>
        <v>0</v>
      </c>
      <c r="H77" s="46"/>
      <c r="I77" s="46"/>
      <c r="J77" s="46"/>
      <c r="K77" s="46"/>
      <c r="L77" s="46"/>
      <c r="M77" s="46"/>
      <c r="N77" s="46"/>
      <c r="O77" s="46"/>
      <c r="P77" s="46"/>
      <c r="Q77" s="46"/>
    </row>
    <row r="78" spans="2:17" ht="42.75">
      <c r="B78" s="4" t="s">
        <v>677</v>
      </c>
      <c r="C78" s="124" t="s">
        <v>729</v>
      </c>
      <c r="D78" s="125">
        <v>1</v>
      </c>
      <c r="E78" s="126" t="s">
        <v>5</v>
      </c>
      <c r="F78" s="178"/>
      <c r="G78" s="27">
        <f aca="true" t="shared" si="4" ref="G78:G83">D78*F78</f>
        <v>0</v>
      </c>
      <c r="H78" s="46"/>
      <c r="I78" s="46"/>
      <c r="J78" s="46"/>
      <c r="K78" s="46"/>
      <c r="L78" s="46"/>
      <c r="M78" s="46"/>
      <c r="N78" s="46"/>
      <c r="O78" s="46"/>
      <c r="P78" s="46"/>
      <c r="Q78" s="46"/>
    </row>
    <row r="79" spans="2:17" ht="71.25">
      <c r="B79" s="4" t="s">
        <v>678</v>
      </c>
      <c r="C79" s="124" t="s">
        <v>730</v>
      </c>
      <c r="D79" s="125">
        <v>1</v>
      </c>
      <c r="E79" s="126" t="s">
        <v>5</v>
      </c>
      <c r="F79" s="178"/>
      <c r="G79" s="27">
        <f>D79*F79</f>
        <v>0</v>
      </c>
      <c r="H79" s="46"/>
      <c r="I79" s="46"/>
      <c r="J79" s="46"/>
      <c r="K79" s="46"/>
      <c r="L79" s="46"/>
      <c r="M79" s="46"/>
      <c r="N79" s="46"/>
      <c r="O79" s="46"/>
      <c r="P79" s="46"/>
      <c r="Q79" s="46"/>
    </row>
    <row r="80" spans="2:17" ht="28.5">
      <c r="B80" s="4" t="s">
        <v>679</v>
      </c>
      <c r="C80" s="124" t="s">
        <v>610</v>
      </c>
      <c r="D80" s="125">
        <v>2</v>
      </c>
      <c r="E80" s="126" t="s">
        <v>5</v>
      </c>
      <c r="F80" s="237"/>
      <c r="G80" s="27">
        <f t="shared" si="4"/>
        <v>0</v>
      </c>
      <c r="H80" s="46"/>
      <c r="I80" s="46"/>
      <c r="J80" s="46"/>
      <c r="K80" s="46"/>
      <c r="L80" s="46"/>
      <c r="M80" s="46"/>
      <c r="N80" s="46"/>
      <c r="O80" s="46"/>
      <c r="P80" s="46"/>
      <c r="Q80" s="46"/>
    </row>
    <row r="81" spans="2:17" ht="28.5">
      <c r="B81" s="4" t="s">
        <v>680</v>
      </c>
      <c r="C81" s="124" t="s">
        <v>611</v>
      </c>
      <c r="D81" s="125">
        <v>1</v>
      </c>
      <c r="E81" s="126" t="s">
        <v>5</v>
      </c>
      <c r="F81" s="237"/>
      <c r="G81" s="27">
        <f t="shared" si="4"/>
        <v>0</v>
      </c>
      <c r="H81" s="46"/>
      <c r="I81" s="46"/>
      <c r="J81" s="46"/>
      <c r="K81" s="46"/>
      <c r="L81" s="46"/>
      <c r="M81" s="46"/>
      <c r="N81" s="46"/>
      <c r="O81" s="46"/>
      <c r="P81" s="46"/>
      <c r="Q81" s="46"/>
    </row>
    <row r="82" spans="2:17" ht="28.5">
      <c r="B82" s="4" t="s">
        <v>681</v>
      </c>
      <c r="C82" s="124" t="s">
        <v>560</v>
      </c>
      <c r="D82" s="125">
        <v>3</v>
      </c>
      <c r="E82" s="126" t="s">
        <v>5</v>
      </c>
      <c r="F82" s="237"/>
      <c r="G82" s="27">
        <f t="shared" si="4"/>
        <v>0</v>
      </c>
      <c r="H82" s="46"/>
      <c r="I82" s="46"/>
      <c r="J82" s="46"/>
      <c r="K82" s="46"/>
      <c r="L82" s="46"/>
      <c r="M82" s="46"/>
      <c r="N82" s="46"/>
      <c r="O82" s="46"/>
      <c r="P82" s="46"/>
      <c r="Q82" s="46"/>
    </row>
    <row r="83" spans="2:17" ht="28.5">
      <c r="B83" s="4" t="s">
        <v>682</v>
      </c>
      <c r="C83" s="124" t="s">
        <v>619</v>
      </c>
      <c r="D83" s="125">
        <v>1</v>
      </c>
      <c r="E83" s="126" t="s">
        <v>5</v>
      </c>
      <c r="F83" s="178"/>
      <c r="G83" s="27">
        <f t="shared" si="4"/>
        <v>0</v>
      </c>
      <c r="H83" s="46"/>
      <c r="I83" s="46"/>
      <c r="J83" s="46"/>
      <c r="K83" s="46"/>
      <c r="L83" s="46"/>
      <c r="M83" s="46"/>
      <c r="N83" s="46"/>
      <c r="O83" s="46"/>
      <c r="P83" s="46"/>
      <c r="Q83" s="46"/>
    </row>
    <row r="84" spans="2:17" ht="15.75">
      <c r="B84" s="39" t="s">
        <v>683</v>
      </c>
      <c r="C84" s="15" t="s">
        <v>590</v>
      </c>
      <c r="D84" s="25"/>
      <c r="E84" s="19"/>
      <c r="F84" s="179"/>
      <c r="G84" s="40">
        <f>+SUBTOTAL(9,G85:G95)</f>
        <v>0</v>
      </c>
      <c r="H84" s="46"/>
      <c r="I84" s="46"/>
      <c r="J84" s="46"/>
      <c r="K84" s="46"/>
      <c r="L84" s="46"/>
      <c r="M84" s="46"/>
      <c r="N84" s="46"/>
      <c r="O84" s="46"/>
      <c r="P84" s="46"/>
      <c r="Q84" s="46"/>
    </row>
    <row r="85" spans="2:17" ht="71.25">
      <c r="B85" s="4" t="s">
        <v>676</v>
      </c>
      <c r="C85" s="124" t="s">
        <v>726</v>
      </c>
      <c r="D85" s="106">
        <v>12.7212</v>
      </c>
      <c r="E85" s="3" t="s">
        <v>1</v>
      </c>
      <c r="F85" s="178"/>
      <c r="G85" s="27">
        <f>D85*F85</f>
        <v>0</v>
      </c>
      <c r="H85" s="46"/>
      <c r="I85" s="46"/>
      <c r="J85" s="46"/>
      <c r="K85" s="46"/>
      <c r="L85" s="46"/>
      <c r="M85" s="46"/>
      <c r="N85" s="46"/>
      <c r="O85" s="46"/>
      <c r="P85" s="46"/>
      <c r="Q85" s="46"/>
    </row>
    <row r="86" spans="2:17" ht="71.25">
      <c r="B86" s="4" t="s">
        <v>677</v>
      </c>
      <c r="C86" s="124" t="s">
        <v>727</v>
      </c>
      <c r="D86" s="106">
        <v>30.374599999999997</v>
      </c>
      <c r="E86" s="3" t="s">
        <v>1</v>
      </c>
      <c r="F86" s="178"/>
      <c r="G86" s="27">
        <f>D86*F86</f>
        <v>0</v>
      </c>
      <c r="H86" s="46"/>
      <c r="I86" s="46"/>
      <c r="J86" s="46"/>
      <c r="K86" s="46"/>
      <c r="L86" s="46"/>
      <c r="M86" s="46"/>
      <c r="N86" s="46"/>
      <c r="O86" s="46"/>
      <c r="P86" s="46"/>
      <c r="Q86" s="46"/>
    </row>
    <row r="87" spans="2:17" ht="42.75">
      <c r="B87" s="4" t="s">
        <v>678</v>
      </c>
      <c r="C87" s="95" t="s">
        <v>728</v>
      </c>
      <c r="D87" s="4">
        <f>2.55*2.55</f>
        <v>6.5024999999999995</v>
      </c>
      <c r="E87" s="3" t="s">
        <v>1</v>
      </c>
      <c r="F87" s="178"/>
      <c r="G87" s="27">
        <f>D87*F87</f>
        <v>0</v>
      </c>
      <c r="H87" s="46"/>
      <c r="I87" s="46"/>
      <c r="J87" s="46"/>
      <c r="K87" s="46"/>
      <c r="L87" s="46"/>
      <c r="M87" s="46"/>
      <c r="N87" s="46"/>
      <c r="O87" s="46"/>
      <c r="P87" s="46"/>
      <c r="Q87" s="46"/>
    </row>
    <row r="88" spans="2:17" ht="28.5">
      <c r="B88" s="4" t="s">
        <v>679</v>
      </c>
      <c r="C88" s="124" t="s">
        <v>688</v>
      </c>
      <c r="D88" s="106">
        <v>3.72</v>
      </c>
      <c r="E88" s="3" t="s">
        <v>1</v>
      </c>
      <c r="F88" s="178"/>
      <c r="G88" s="27">
        <f>D88*F88</f>
        <v>0</v>
      </c>
      <c r="H88" s="46"/>
      <c r="I88" s="46"/>
      <c r="J88" s="46"/>
      <c r="K88" s="46"/>
      <c r="L88" s="46"/>
      <c r="M88" s="46"/>
      <c r="N88" s="46"/>
      <c r="O88" s="46"/>
      <c r="P88" s="46"/>
      <c r="Q88" s="46"/>
    </row>
    <row r="89" spans="2:17" ht="28.5">
      <c r="B89" s="4" t="s">
        <v>680</v>
      </c>
      <c r="C89" s="124" t="s">
        <v>689</v>
      </c>
      <c r="D89" s="106">
        <v>6.264</v>
      </c>
      <c r="E89" s="3" t="s">
        <v>1</v>
      </c>
      <c r="F89" s="178"/>
      <c r="G89" s="27">
        <f aca="true" t="shared" si="5" ref="G89:G94">D89*F89</f>
        <v>0</v>
      </c>
      <c r="H89" s="46"/>
      <c r="I89" s="46"/>
      <c r="J89" s="46"/>
      <c r="K89" s="46"/>
      <c r="L89" s="46"/>
      <c r="M89" s="46"/>
      <c r="N89" s="46"/>
      <c r="O89" s="46"/>
      <c r="P89" s="46"/>
      <c r="Q89" s="46"/>
    </row>
    <row r="90" spans="2:17" ht="28.5">
      <c r="B90" s="4" t="s">
        <v>681</v>
      </c>
      <c r="C90" s="124" t="s">
        <v>690</v>
      </c>
      <c r="D90" s="106">
        <v>3.7800000000000002</v>
      </c>
      <c r="E90" s="3" t="s">
        <v>1</v>
      </c>
      <c r="F90" s="178"/>
      <c r="G90" s="27">
        <f t="shared" si="5"/>
        <v>0</v>
      </c>
      <c r="H90" s="46"/>
      <c r="I90" s="46"/>
      <c r="J90" s="46"/>
      <c r="K90" s="46"/>
      <c r="L90" s="46"/>
      <c r="M90" s="46"/>
      <c r="N90" s="46"/>
      <c r="O90" s="46"/>
      <c r="P90" s="46"/>
      <c r="Q90" s="46"/>
    </row>
    <row r="91" spans="2:17" ht="57">
      <c r="B91" s="4" t="s">
        <v>682</v>
      </c>
      <c r="C91" s="124" t="s">
        <v>725</v>
      </c>
      <c r="D91" s="106">
        <f>2*1.96*0.4</f>
        <v>1.568</v>
      </c>
      <c r="E91" s="3" t="s">
        <v>1</v>
      </c>
      <c r="F91" s="178"/>
      <c r="G91" s="27">
        <f t="shared" si="5"/>
        <v>0</v>
      </c>
      <c r="H91" s="46"/>
      <c r="I91" s="46"/>
      <c r="J91" s="46"/>
      <c r="K91" s="46"/>
      <c r="L91" s="46"/>
      <c r="M91" s="46"/>
      <c r="N91" s="46"/>
      <c r="O91" s="46"/>
      <c r="P91" s="46"/>
      <c r="Q91" s="46"/>
    </row>
    <row r="92" spans="2:17" ht="28.5">
      <c r="B92" s="4" t="s">
        <v>684</v>
      </c>
      <c r="C92" s="124" t="s">
        <v>691</v>
      </c>
      <c r="D92" s="106">
        <v>4.7736</v>
      </c>
      <c r="E92" s="3" t="s">
        <v>1</v>
      </c>
      <c r="F92" s="178"/>
      <c r="G92" s="27">
        <f t="shared" si="5"/>
        <v>0</v>
      </c>
      <c r="H92" s="46"/>
      <c r="I92" s="46"/>
      <c r="J92" s="46"/>
      <c r="K92" s="46"/>
      <c r="L92" s="46"/>
      <c r="M92" s="46"/>
      <c r="N92" s="46"/>
      <c r="O92" s="46"/>
      <c r="P92" s="46"/>
      <c r="Q92" s="46"/>
    </row>
    <row r="93" spans="2:17" ht="28.5">
      <c r="B93" s="4" t="s">
        <v>685</v>
      </c>
      <c r="C93" s="124" t="s">
        <v>692</v>
      </c>
      <c r="D93" s="106">
        <v>4.488</v>
      </c>
      <c r="E93" s="3" t="s">
        <v>1</v>
      </c>
      <c r="F93" s="178"/>
      <c r="G93" s="27">
        <f t="shared" si="5"/>
        <v>0</v>
      </c>
      <c r="H93" s="46"/>
      <c r="I93" s="46"/>
      <c r="J93" s="46"/>
      <c r="K93" s="46"/>
      <c r="L93" s="46"/>
      <c r="M93" s="46"/>
      <c r="N93" s="46"/>
      <c r="O93" s="46"/>
      <c r="P93" s="46"/>
      <c r="Q93" s="46"/>
    </row>
    <row r="94" spans="2:17" ht="28.5">
      <c r="B94" s="4" t="s">
        <v>686</v>
      </c>
      <c r="C94" s="124" t="s">
        <v>693</v>
      </c>
      <c r="D94" s="106">
        <v>2.55</v>
      </c>
      <c r="E94" s="3" t="s">
        <v>1</v>
      </c>
      <c r="F94" s="178"/>
      <c r="G94" s="27">
        <f t="shared" si="5"/>
        <v>0</v>
      </c>
      <c r="H94" s="46"/>
      <c r="I94" s="46"/>
      <c r="J94" s="46"/>
      <c r="K94" s="46"/>
      <c r="L94" s="46"/>
      <c r="M94" s="46"/>
      <c r="N94" s="46"/>
      <c r="O94" s="46"/>
      <c r="P94" s="46"/>
      <c r="Q94" s="46"/>
    </row>
    <row r="95" spans="2:17" ht="28.5">
      <c r="B95" s="4" t="s">
        <v>687</v>
      </c>
      <c r="C95" s="124" t="s">
        <v>694</v>
      </c>
      <c r="D95" s="106">
        <v>3.465</v>
      </c>
      <c r="E95" s="3" t="s">
        <v>1</v>
      </c>
      <c r="F95" s="178"/>
      <c r="G95" s="27">
        <f>D95*F95</f>
        <v>0</v>
      </c>
      <c r="H95" s="46"/>
      <c r="I95" s="46"/>
      <c r="J95" s="46"/>
      <c r="K95" s="46"/>
      <c r="L95" s="46"/>
      <c r="M95" s="46"/>
      <c r="N95" s="46"/>
      <c r="O95" s="46"/>
      <c r="P95" s="46"/>
      <c r="Q95" s="46"/>
    </row>
    <row r="96" spans="2:17" ht="15.75">
      <c r="B96" s="39" t="s">
        <v>712</v>
      </c>
      <c r="C96" s="15" t="s">
        <v>704</v>
      </c>
      <c r="D96" s="25"/>
      <c r="E96" s="19"/>
      <c r="F96" s="179"/>
      <c r="G96" s="40">
        <f>+SUBTOTAL(9,G97)</f>
        <v>0</v>
      </c>
      <c r="H96" s="46"/>
      <c r="I96" s="46"/>
      <c r="J96" s="46"/>
      <c r="K96" s="46"/>
      <c r="L96" s="46"/>
      <c r="M96" s="46"/>
      <c r="N96" s="46"/>
      <c r="O96" s="46"/>
      <c r="P96" s="46"/>
      <c r="Q96" s="46"/>
    </row>
    <row r="97" spans="2:17" ht="99.75">
      <c r="B97" s="4" t="s">
        <v>713</v>
      </c>
      <c r="C97" s="124" t="s">
        <v>720</v>
      </c>
      <c r="D97" s="106">
        <v>3.5816000000000003</v>
      </c>
      <c r="E97" s="3" t="s">
        <v>1</v>
      </c>
      <c r="F97" s="178"/>
      <c r="G97" s="27">
        <f>D97*F97</f>
        <v>0</v>
      </c>
      <c r="H97" s="46"/>
      <c r="I97" s="46"/>
      <c r="J97" s="46"/>
      <c r="K97" s="46"/>
      <c r="L97" s="46"/>
      <c r="M97" s="46"/>
      <c r="N97" s="46"/>
      <c r="O97" s="46"/>
      <c r="P97" s="46"/>
      <c r="Q97" s="46"/>
    </row>
    <row r="98" spans="2:17" ht="15">
      <c r="B98" s="4"/>
      <c r="C98" s="8"/>
      <c r="D98" s="4"/>
      <c r="E98" s="3"/>
      <c r="F98" s="178"/>
      <c r="G98" s="27"/>
      <c r="H98" s="46"/>
      <c r="I98" s="46"/>
      <c r="J98" s="46"/>
      <c r="K98" s="46"/>
      <c r="L98" s="46"/>
      <c r="M98" s="46"/>
      <c r="N98" s="46"/>
      <c r="O98" s="46"/>
      <c r="P98" s="46"/>
      <c r="Q98" s="46"/>
    </row>
    <row r="99" spans="2:17" ht="15">
      <c r="B99" s="52"/>
      <c r="C99" s="135" t="s">
        <v>43</v>
      </c>
      <c r="D99" s="136"/>
      <c r="E99" s="136"/>
      <c r="F99" s="137"/>
      <c r="G99" s="53">
        <f>+SUBTOTAL(9,G15:G97)</f>
        <v>0</v>
      </c>
      <c r="H99" s="46"/>
      <c r="I99" s="46"/>
      <c r="J99" s="46"/>
      <c r="K99" s="46"/>
      <c r="L99" s="46"/>
      <c r="M99" s="46"/>
      <c r="N99" s="46"/>
      <c r="O99" s="46"/>
      <c r="P99" s="46"/>
      <c r="Q99" s="46"/>
    </row>
    <row r="100" spans="8:17" ht="15">
      <c r="H100" s="46"/>
      <c r="I100" s="46"/>
      <c r="J100" s="46"/>
      <c r="K100" s="46"/>
      <c r="L100" s="46"/>
      <c r="M100" s="46"/>
      <c r="N100" s="46"/>
      <c r="O100" s="46"/>
      <c r="P100" s="46"/>
      <c r="Q100" s="46"/>
    </row>
    <row r="101" spans="8:17" ht="15">
      <c r="H101" s="46"/>
      <c r="I101" s="46"/>
      <c r="J101" s="46"/>
      <c r="K101" s="46"/>
      <c r="L101" s="46"/>
      <c r="M101" s="46"/>
      <c r="N101" s="46"/>
      <c r="O101" s="46"/>
      <c r="P101" s="46"/>
      <c r="Q101" s="46"/>
    </row>
    <row r="102" spans="8:17" ht="15">
      <c r="H102" s="46"/>
      <c r="I102" s="46"/>
      <c r="J102" s="46"/>
      <c r="K102" s="46"/>
      <c r="L102" s="46"/>
      <c r="M102" s="46"/>
      <c r="N102" s="46"/>
      <c r="O102" s="46"/>
      <c r="P102" s="46"/>
      <c r="Q102" s="46"/>
    </row>
    <row r="103" spans="8:17" ht="15">
      <c r="H103" s="46"/>
      <c r="I103" s="46"/>
      <c r="J103" s="46"/>
      <c r="K103" s="46"/>
      <c r="L103" s="46"/>
      <c r="M103" s="46"/>
      <c r="N103" s="46"/>
      <c r="O103" s="46"/>
      <c r="P103" s="46"/>
      <c r="Q103" s="46"/>
    </row>
    <row r="104" spans="8:17" ht="15">
      <c r="H104" s="46"/>
      <c r="I104" s="46"/>
      <c r="J104" s="46"/>
      <c r="K104" s="46"/>
      <c r="L104" s="46"/>
      <c r="M104" s="46"/>
      <c r="N104" s="46"/>
      <c r="O104" s="46"/>
      <c r="P104" s="46"/>
      <c r="Q104" s="46"/>
    </row>
    <row r="105" spans="8:17" ht="15">
      <c r="H105" s="46"/>
      <c r="I105" s="46"/>
      <c r="J105" s="46"/>
      <c r="K105" s="46"/>
      <c r="L105" s="46"/>
      <c r="M105" s="46"/>
      <c r="N105" s="46"/>
      <c r="O105" s="46"/>
      <c r="P105" s="46"/>
      <c r="Q105" s="46"/>
    </row>
    <row r="106" spans="8:17" ht="15">
      <c r="H106" s="46"/>
      <c r="I106" s="46"/>
      <c r="J106" s="46"/>
      <c r="K106" s="46"/>
      <c r="L106" s="46"/>
      <c r="M106" s="46"/>
      <c r="N106" s="46"/>
      <c r="O106" s="46"/>
      <c r="P106" s="46"/>
      <c r="Q106" s="46"/>
    </row>
    <row r="107" spans="8:17" ht="15">
      <c r="H107" s="46"/>
      <c r="I107" s="46"/>
      <c r="J107" s="46"/>
      <c r="K107" s="46"/>
      <c r="L107" s="46"/>
      <c r="M107" s="46"/>
      <c r="N107" s="46"/>
      <c r="O107" s="46"/>
      <c r="P107" s="46"/>
      <c r="Q107" s="46"/>
    </row>
    <row r="108" spans="8:17" ht="15">
      <c r="H108" s="46"/>
      <c r="I108" s="46"/>
      <c r="J108" s="46"/>
      <c r="K108" s="46"/>
      <c r="L108" s="46"/>
      <c r="M108" s="46"/>
      <c r="N108" s="46"/>
      <c r="O108" s="46"/>
      <c r="P108" s="46"/>
      <c r="Q108" s="46"/>
    </row>
    <row r="109" spans="8:17" ht="15">
      <c r="H109" s="46"/>
      <c r="I109" s="46"/>
      <c r="J109" s="46"/>
      <c r="K109" s="46"/>
      <c r="L109" s="46"/>
      <c r="M109" s="46"/>
      <c r="N109" s="46"/>
      <c r="O109" s="46"/>
      <c r="P109" s="46"/>
      <c r="Q109" s="46"/>
    </row>
    <row r="110" spans="8:17" ht="15">
      <c r="H110" s="46"/>
      <c r="I110" s="46"/>
      <c r="J110" s="46"/>
      <c r="K110" s="46"/>
      <c r="L110" s="46"/>
      <c r="M110" s="46"/>
      <c r="N110" s="46"/>
      <c r="O110" s="46"/>
      <c r="P110" s="46"/>
      <c r="Q110" s="46"/>
    </row>
    <row r="111" spans="8:17" ht="15">
      <c r="H111" s="46"/>
      <c r="I111" s="46"/>
      <c r="J111" s="46"/>
      <c r="K111" s="46"/>
      <c r="L111" s="46"/>
      <c r="M111" s="46"/>
      <c r="N111" s="46"/>
      <c r="O111" s="46"/>
      <c r="P111" s="46"/>
      <c r="Q111" s="46"/>
    </row>
    <row r="112" spans="8:17" ht="15">
      <c r="H112" s="46"/>
      <c r="I112" s="46"/>
      <c r="J112" s="46"/>
      <c r="K112" s="46"/>
      <c r="L112" s="46"/>
      <c r="M112" s="46"/>
      <c r="N112" s="46"/>
      <c r="O112" s="46"/>
      <c r="P112" s="46"/>
      <c r="Q112" s="46"/>
    </row>
    <row r="113" spans="8:17" ht="15">
      <c r="H113" s="46"/>
      <c r="I113" s="46"/>
      <c r="J113" s="46"/>
      <c r="K113" s="46"/>
      <c r="L113" s="46"/>
      <c r="M113" s="46"/>
      <c r="N113" s="46"/>
      <c r="O113" s="46"/>
      <c r="P113" s="46"/>
      <c r="Q113" s="46"/>
    </row>
    <row r="114" spans="8:17" ht="15">
      <c r="H114" s="46"/>
      <c r="I114" s="46"/>
      <c r="J114" s="46"/>
      <c r="K114" s="46"/>
      <c r="L114" s="46"/>
      <c r="M114" s="46"/>
      <c r="N114" s="46"/>
      <c r="O114" s="46"/>
      <c r="P114" s="46"/>
      <c r="Q114" s="46"/>
    </row>
    <row r="115" spans="8:17" ht="15">
      <c r="H115" s="46"/>
      <c r="I115" s="46"/>
      <c r="J115" s="46"/>
      <c r="K115" s="46"/>
      <c r="L115" s="46"/>
      <c r="M115" s="46"/>
      <c r="N115" s="46"/>
      <c r="O115" s="46"/>
      <c r="P115" s="46"/>
      <c r="Q115" s="46"/>
    </row>
    <row r="116" spans="8:17" ht="15">
      <c r="H116" s="46"/>
      <c r="I116" s="46"/>
      <c r="J116" s="46"/>
      <c r="K116" s="46"/>
      <c r="L116" s="46"/>
      <c r="M116" s="46"/>
      <c r="N116" s="46"/>
      <c r="O116" s="46"/>
      <c r="P116" s="46"/>
      <c r="Q116" s="46"/>
    </row>
    <row r="117" spans="8:17" ht="15">
      <c r="H117" s="46"/>
      <c r="I117" s="46"/>
      <c r="J117" s="46"/>
      <c r="K117" s="46"/>
      <c r="L117" s="46"/>
      <c r="M117" s="46"/>
      <c r="N117" s="46"/>
      <c r="O117" s="46"/>
      <c r="P117" s="46"/>
      <c r="Q117" s="46"/>
    </row>
    <row r="118" spans="8:17" ht="15">
      <c r="H118" s="46"/>
      <c r="I118" s="46"/>
      <c r="J118" s="46"/>
      <c r="K118" s="46"/>
      <c r="L118" s="46"/>
      <c r="M118" s="46"/>
      <c r="N118" s="46"/>
      <c r="O118" s="46"/>
      <c r="P118" s="46"/>
      <c r="Q118" s="46"/>
    </row>
    <row r="119" spans="8:17" ht="15">
      <c r="H119" s="46"/>
      <c r="I119" s="46"/>
      <c r="J119" s="46"/>
      <c r="K119" s="46"/>
      <c r="L119" s="46"/>
      <c r="M119" s="46"/>
      <c r="N119" s="46"/>
      <c r="O119" s="46"/>
      <c r="P119" s="46"/>
      <c r="Q119" s="46"/>
    </row>
    <row r="120" spans="8:17" ht="15">
      <c r="H120" s="46"/>
      <c r="I120" s="46"/>
      <c r="J120" s="46"/>
      <c r="K120" s="46"/>
      <c r="L120" s="46"/>
      <c r="M120" s="46"/>
      <c r="N120" s="46"/>
      <c r="O120" s="46"/>
      <c r="P120" s="46"/>
      <c r="Q120" s="46"/>
    </row>
    <row r="121" spans="8:17" ht="15">
      <c r="H121" s="46"/>
      <c r="I121" s="46"/>
      <c r="J121" s="46"/>
      <c r="K121" s="46"/>
      <c r="L121" s="46"/>
      <c r="M121" s="46"/>
      <c r="N121" s="46"/>
      <c r="O121" s="46"/>
      <c r="P121" s="46"/>
      <c r="Q121" s="46"/>
    </row>
    <row r="122" spans="8:17" ht="15">
      <c r="H122" s="46"/>
      <c r="I122" s="46"/>
      <c r="J122" s="46"/>
      <c r="K122" s="46"/>
      <c r="L122" s="46"/>
      <c r="M122" s="46"/>
      <c r="N122" s="46"/>
      <c r="O122" s="46"/>
      <c r="P122" s="46"/>
      <c r="Q122" s="46"/>
    </row>
    <row r="123" spans="8:17" ht="15">
      <c r="H123" s="46"/>
      <c r="I123" s="46"/>
      <c r="J123" s="46"/>
      <c r="K123" s="46"/>
      <c r="L123" s="46"/>
      <c r="M123" s="46"/>
      <c r="N123" s="46"/>
      <c r="O123" s="46"/>
      <c r="P123" s="46"/>
      <c r="Q123" s="46"/>
    </row>
    <row r="124" spans="8:17" ht="15">
      <c r="H124" s="46"/>
      <c r="I124" s="46"/>
      <c r="J124" s="46"/>
      <c r="K124" s="46"/>
      <c r="L124" s="46"/>
      <c r="M124" s="46"/>
      <c r="N124" s="46"/>
      <c r="O124" s="46"/>
      <c r="P124" s="46"/>
      <c r="Q124" s="46"/>
    </row>
    <row r="125" spans="8:17" ht="15">
      <c r="H125" s="46"/>
      <c r="I125" s="46"/>
      <c r="J125" s="46"/>
      <c r="K125" s="46"/>
      <c r="L125" s="46"/>
      <c r="M125" s="46"/>
      <c r="N125" s="46"/>
      <c r="O125" s="46"/>
      <c r="P125" s="46"/>
      <c r="Q125" s="46"/>
    </row>
    <row r="126" spans="8:17" ht="15">
      <c r="H126" s="46"/>
      <c r="I126" s="46"/>
      <c r="J126" s="46"/>
      <c r="K126" s="46"/>
      <c r="L126" s="46"/>
      <c r="M126" s="46"/>
      <c r="N126" s="46"/>
      <c r="O126" s="46"/>
      <c r="P126" s="46"/>
      <c r="Q126" s="46"/>
    </row>
    <row r="127" spans="8:17" ht="15">
      <c r="H127" s="46"/>
      <c r="I127" s="46"/>
      <c r="J127" s="46"/>
      <c r="K127" s="46"/>
      <c r="L127" s="46"/>
      <c r="M127" s="46"/>
      <c r="N127" s="46"/>
      <c r="O127" s="46"/>
      <c r="P127" s="46"/>
      <c r="Q127" s="46"/>
    </row>
    <row r="128" spans="8:17" ht="15">
      <c r="H128" s="46"/>
      <c r="I128" s="46"/>
      <c r="J128" s="46"/>
      <c r="K128" s="46"/>
      <c r="L128" s="46"/>
      <c r="M128" s="46"/>
      <c r="N128" s="46"/>
      <c r="O128" s="46"/>
      <c r="P128" s="46"/>
      <c r="Q128" s="46"/>
    </row>
    <row r="129" spans="8:17" ht="15">
      <c r="H129" s="46"/>
      <c r="I129" s="46"/>
      <c r="J129" s="46"/>
      <c r="K129" s="46"/>
      <c r="L129" s="46"/>
      <c r="M129" s="46"/>
      <c r="N129" s="46"/>
      <c r="O129" s="46"/>
      <c r="P129" s="46"/>
      <c r="Q129" s="46"/>
    </row>
    <row r="130" spans="8:17" ht="15">
      <c r="H130" s="46"/>
      <c r="I130" s="46"/>
      <c r="J130" s="46"/>
      <c r="K130" s="46"/>
      <c r="L130" s="46"/>
      <c r="M130" s="46"/>
      <c r="N130" s="46"/>
      <c r="O130" s="46"/>
      <c r="P130" s="46"/>
      <c r="Q130" s="46"/>
    </row>
    <row r="131" spans="8:17" ht="15">
      <c r="H131" s="46"/>
      <c r="I131" s="46"/>
      <c r="J131" s="46"/>
      <c r="K131" s="46"/>
      <c r="L131" s="46"/>
      <c r="M131" s="46"/>
      <c r="N131" s="46"/>
      <c r="O131" s="46"/>
      <c r="P131" s="46"/>
      <c r="Q131" s="46"/>
    </row>
    <row r="132" spans="8:17" ht="15">
      <c r="H132" s="46"/>
      <c r="I132" s="46"/>
      <c r="J132" s="46"/>
      <c r="K132" s="46"/>
      <c r="L132" s="46"/>
      <c r="M132" s="46"/>
      <c r="N132" s="46"/>
      <c r="O132" s="46"/>
      <c r="P132" s="46"/>
      <c r="Q132" s="46"/>
    </row>
    <row r="133" spans="8:17" ht="15">
      <c r="H133" s="46"/>
      <c r="I133" s="46"/>
      <c r="J133" s="46"/>
      <c r="K133" s="46"/>
      <c r="L133" s="46"/>
      <c r="M133" s="46"/>
      <c r="N133" s="46"/>
      <c r="O133" s="46"/>
      <c r="P133" s="46"/>
      <c r="Q133" s="46"/>
    </row>
    <row r="134" spans="8:17" ht="15">
      <c r="H134" s="46"/>
      <c r="I134" s="46"/>
      <c r="J134" s="46"/>
      <c r="K134" s="46"/>
      <c r="L134" s="46"/>
      <c r="M134" s="46"/>
      <c r="N134" s="46"/>
      <c r="O134" s="46"/>
      <c r="P134" s="46"/>
      <c r="Q134" s="46"/>
    </row>
    <row r="135" spans="8:17" ht="15">
      <c r="H135" s="46"/>
      <c r="I135" s="46"/>
      <c r="J135" s="46"/>
      <c r="K135" s="46"/>
      <c r="L135" s="46"/>
      <c r="M135" s="46"/>
      <c r="N135" s="46"/>
      <c r="O135" s="46"/>
      <c r="P135" s="46"/>
      <c r="Q135" s="46"/>
    </row>
    <row r="136" spans="8:17" ht="15">
      <c r="H136" s="46"/>
      <c r="I136" s="46"/>
      <c r="J136" s="46"/>
      <c r="K136" s="46"/>
      <c r="L136" s="46"/>
      <c r="M136" s="46"/>
      <c r="N136" s="46"/>
      <c r="O136" s="46"/>
      <c r="P136" s="46"/>
      <c r="Q136" s="46"/>
    </row>
    <row r="137" spans="8:17" ht="15">
      <c r="H137" s="46"/>
      <c r="I137" s="46"/>
      <c r="J137" s="46"/>
      <c r="K137" s="46"/>
      <c r="L137" s="46"/>
      <c r="M137" s="46"/>
      <c r="N137" s="46"/>
      <c r="O137" s="46"/>
      <c r="P137" s="46"/>
      <c r="Q137" s="46"/>
    </row>
    <row r="138" spans="8:17" ht="15">
      <c r="H138" s="46"/>
      <c r="I138" s="46"/>
      <c r="J138" s="46"/>
      <c r="K138" s="46"/>
      <c r="L138" s="46"/>
      <c r="M138" s="46"/>
      <c r="N138" s="46"/>
      <c r="O138" s="46"/>
      <c r="P138" s="46"/>
      <c r="Q138" s="46"/>
    </row>
    <row r="139" spans="8:17" ht="15">
      <c r="H139" s="46"/>
      <c r="I139" s="46"/>
      <c r="J139" s="46"/>
      <c r="K139" s="46"/>
      <c r="L139" s="46"/>
      <c r="M139" s="46"/>
      <c r="N139" s="46"/>
      <c r="O139" s="46"/>
      <c r="P139" s="46"/>
      <c r="Q139" s="46"/>
    </row>
    <row r="140" spans="8:17" ht="15">
      <c r="H140" s="46"/>
      <c r="I140" s="46"/>
      <c r="J140" s="46"/>
      <c r="K140" s="46"/>
      <c r="L140" s="46"/>
      <c r="M140" s="46"/>
      <c r="N140" s="46"/>
      <c r="O140" s="46"/>
      <c r="P140" s="46"/>
      <c r="Q140" s="46"/>
    </row>
    <row r="141" spans="8:17" ht="15">
      <c r="H141" s="46"/>
      <c r="I141" s="46"/>
      <c r="J141" s="46"/>
      <c r="K141" s="46"/>
      <c r="L141" s="46"/>
      <c r="M141" s="46"/>
      <c r="N141" s="46"/>
      <c r="O141" s="46"/>
      <c r="P141" s="46"/>
      <c r="Q141" s="46"/>
    </row>
    <row r="142" spans="8:17" ht="15">
      <c r="H142" s="46"/>
      <c r="I142" s="46"/>
      <c r="J142" s="46"/>
      <c r="K142" s="46"/>
      <c r="L142" s="46"/>
      <c r="M142" s="46"/>
      <c r="N142" s="46"/>
      <c r="O142" s="46"/>
      <c r="P142" s="46"/>
      <c r="Q142" s="46"/>
    </row>
    <row r="143" spans="8:17" ht="15">
      <c r="H143" s="46"/>
      <c r="I143" s="46"/>
      <c r="J143" s="46"/>
      <c r="K143" s="46"/>
      <c r="L143" s="46"/>
      <c r="M143" s="46"/>
      <c r="N143" s="46"/>
      <c r="O143" s="46"/>
      <c r="P143" s="46"/>
      <c r="Q143" s="46"/>
    </row>
    <row r="144" spans="8:17" ht="15">
      <c r="H144" s="46"/>
      <c r="I144" s="46"/>
      <c r="J144" s="46"/>
      <c r="K144" s="46"/>
      <c r="L144" s="46"/>
      <c r="M144" s="46"/>
      <c r="N144" s="46"/>
      <c r="O144" s="46"/>
      <c r="P144" s="46"/>
      <c r="Q144" s="46"/>
    </row>
    <row r="145" spans="8:17" ht="15">
      <c r="H145" s="46"/>
      <c r="I145" s="46"/>
      <c r="J145" s="46"/>
      <c r="K145" s="46"/>
      <c r="L145" s="46"/>
      <c r="M145" s="46"/>
      <c r="N145" s="46"/>
      <c r="O145" s="46"/>
      <c r="P145" s="46"/>
      <c r="Q145" s="46"/>
    </row>
    <row r="146" spans="8:17" ht="15">
      <c r="H146" s="46"/>
      <c r="I146" s="46"/>
      <c r="J146" s="46"/>
      <c r="K146" s="46"/>
      <c r="L146" s="46"/>
      <c r="M146" s="46"/>
      <c r="N146" s="46"/>
      <c r="O146" s="46"/>
      <c r="P146" s="46"/>
      <c r="Q146" s="46"/>
    </row>
    <row r="147" spans="8:17" ht="15">
      <c r="H147" s="46"/>
      <c r="I147" s="46"/>
      <c r="J147" s="46"/>
      <c r="K147" s="46"/>
      <c r="L147" s="46"/>
      <c r="M147" s="46"/>
      <c r="N147" s="46"/>
      <c r="O147" s="46"/>
      <c r="P147" s="46"/>
      <c r="Q147" s="46"/>
    </row>
    <row r="148" spans="8:17" ht="15">
      <c r="H148" s="46"/>
      <c r="I148" s="46"/>
      <c r="J148" s="46"/>
      <c r="K148" s="46"/>
      <c r="L148" s="46"/>
      <c r="M148" s="46"/>
      <c r="N148" s="46"/>
      <c r="O148" s="46"/>
      <c r="P148" s="46"/>
      <c r="Q148" s="46"/>
    </row>
    <row r="149" spans="8:17" ht="15">
      <c r="H149" s="46"/>
      <c r="I149" s="46"/>
      <c r="J149" s="46"/>
      <c r="K149" s="46"/>
      <c r="L149" s="46"/>
      <c r="M149" s="46"/>
      <c r="N149" s="46"/>
      <c r="O149" s="46"/>
      <c r="P149" s="46"/>
      <c r="Q149" s="46"/>
    </row>
    <row r="150" spans="8:17" ht="15">
      <c r="H150" s="46"/>
      <c r="I150" s="46"/>
      <c r="J150" s="46"/>
      <c r="K150" s="46"/>
      <c r="L150" s="46"/>
      <c r="M150" s="46"/>
      <c r="N150" s="46"/>
      <c r="O150" s="46"/>
      <c r="P150" s="46"/>
      <c r="Q150" s="46"/>
    </row>
    <row r="151" spans="8:17" ht="15">
      <c r="H151" s="46"/>
      <c r="I151" s="46"/>
      <c r="J151" s="46"/>
      <c r="K151" s="46"/>
      <c r="L151" s="46"/>
      <c r="M151" s="46"/>
      <c r="N151" s="46"/>
      <c r="O151" s="46"/>
      <c r="P151" s="46"/>
      <c r="Q151" s="46"/>
    </row>
    <row r="152" spans="8:17" ht="15">
      <c r="H152" s="46"/>
      <c r="I152" s="46"/>
      <c r="J152" s="46"/>
      <c r="K152" s="46"/>
      <c r="L152" s="46"/>
      <c r="M152" s="46"/>
      <c r="N152" s="46"/>
      <c r="O152" s="46"/>
      <c r="P152" s="46"/>
      <c r="Q152" s="46"/>
    </row>
    <row r="153" spans="8:17" ht="15">
      <c r="H153" s="46"/>
      <c r="I153" s="46"/>
      <c r="J153" s="46"/>
      <c r="K153" s="46"/>
      <c r="L153" s="46"/>
      <c r="M153" s="46"/>
      <c r="N153" s="46"/>
      <c r="O153" s="46"/>
      <c r="P153" s="46"/>
      <c r="Q153" s="46"/>
    </row>
    <row r="154" spans="8:17" ht="15">
      <c r="H154" s="46"/>
      <c r="I154" s="46"/>
      <c r="J154" s="46"/>
      <c r="K154" s="46"/>
      <c r="L154" s="46"/>
      <c r="M154" s="46"/>
      <c r="N154" s="46"/>
      <c r="O154" s="46"/>
      <c r="P154" s="46"/>
      <c r="Q154" s="46"/>
    </row>
    <row r="155" spans="8:17" ht="15">
      <c r="H155" s="46"/>
      <c r="I155" s="46"/>
      <c r="J155" s="46"/>
      <c r="K155" s="46"/>
      <c r="L155" s="46"/>
      <c r="M155" s="46"/>
      <c r="N155" s="46"/>
      <c r="O155" s="46"/>
      <c r="P155" s="46"/>
      <c r="Q155" s="46"/>
    </row>
    <row r="156" spans="8:17" ht="15">
      <c r="H156" s="46"/>
      <c r="I156" s="46"/>
      <c r="J156" s="46"/>
      <c r="K156" s="46"/>
      <c r="L156" s="46"/>
      <c r="M156" s="46"/>
      <c r="N156" s="46"/>
      <c r="O156" s="46"/>
      <c r="P156" s="46"/>
      <c r="Q156" s="46"/>
    </row>
    <row r="157" spans="8:17" ht="15">
      <c r="H157" s="46"/>
      <c r="I157" s="46"/>
      <c r="J157" s="46"/>
      <c r="K157" s="46"/>
      <c r="L157" s="46"/>
      <c r="M157" s="46"/>
      <c r="N157" s="46"/>
      <c r="O157" s="46"/>
      <c r="P157" s="46"/>
      <c r="Q157" s="46"/>
    </row>
    <row r="158" spans="8:17" ht="15">
      <c r="H158" s="46"/>
      <c r="I158" s="46"/>
      <c r="J158" s="46"/>
      <c r="K158" s="46"/>
      <c r="L158" s="46"/>
      <c r="M158" s="46"/>
      <c r="N158" s="46"/>
      <c r="O158" s="46"/>
      <c r="P158" s="46"/>
      <c r="Q158" s="46"/>
    </row>
    <row r="159" spans="8:17" ht="15">
      <c r="H159" s="46"/>
      <c r="I159" s="46"/>
      <c r="J159" s="46"/>
      <c r="K159" s="46"/>
      <c r="L159" s="46"/>
      <c r="M159" s="46"/>
      <c r="N159" s="46"/>
      <c r="O159" s="46"/>
      <c r="P159" s="46"/>
      <c r="Q159" s="46"/>
    </row>
    <row r="160" spans="8:17" ht="15">
      <c r="H160" s="46"/>
      <c r="I160" s="46"/>
      <c r="J160" s="46"/>
      <c r="K160" s="46"/>
      <c r="L160" s="46"/>
      <c r="M160" s="46"/>
      <c r="N160" s="46"/>
      <c r="O160" s="46"/>
      <c r="P160" s="46"/>
      <c r="Q160" s="46"/>
    </row>
    <row r="161" spans="8:17" ht="15">
      <c r="H161" s="46"/>
      <c r="I161" s="46"/>
      <c r="J161" s="46"/>
      <c r="K161" s="46"/>
      <c r="L161" s="46"/>
      <c r="M161" s="46"/>
      <c r="N161" s="46"/>
      <c r="O161" s="46"/>
      <c r="P161" s="46"/>
      <c r="Q161" s="46"/>
    </row>
    <row r="162" spans="8:17" ht="15">
      <c r="H162" s="46"/>
      <c r="I162" s="46"/>
      <c r="J162" s="46"/>
      <c r="K162" s="46"/>
      <c r="L162" s="46"/>
      <c r="M162" s="46"/>
      <c r="N162" s="46"/>
      <c r="O162" s="46"/>
      <c r="P162" s="46"/>
      <c r="Q162" s="46"/>
    </row>
    <row r="163" spans="8:17" ht="15">
      <c r="H163" s="46"/>
      <c r="I163" s="46"/>
      <c r="J163" s="46"/>
      <c r="K163" s="46"/>
      <c r="L163" s="46"/>
      <c r="M163" s="46"/>
      <c r="N163" s="46"/>
      <c r="O163" s="46"/>
      <c r="P163" s="46"/>
      <c r="Q163" s="46"/>
    </row>
    <row r="164" spans="8:17" ht="15">
      <c r="H164" s="46"/>
      <c r="I164" s="46"/>
      <c r="J164" s="46"/>
      <c r="K164" s="46"/>
      <c r="L164" s="46"/>
      <c r="M164" s="46"/>
      <c r="N164" s="46"/>
      <c r="O164" s="46"/>
      <c r="P164" s="46"/>
      <c r="Q164" s="46"/>
    </row>
    <row r="165" spans="8:17" ht="15">
      <c r="H165" s="46"/>
      <c r="I165" s="46"/>
      <c r="J165" s="46"/>
      <c r="K165" s="46"/>
      <c r="L165" s="46"/>
      <c r="M165" s="46"/>
      <c r="N165" s="46"/>
      <c r="O165" s="46"/>
      <c r="P165" s="46"/>
      <c r="Q165" s="46"/>
    </row>
    <row r="166" spans="8:17" ht="15">
      <c r="H166" s="46"/>
      <c r="I166" s="46"/>
      <c r="J166" s="46"/>
      <c r="K166" s="46"/>
      <c r="L166" s="46"/>
      <c r="M166" s="46"/>
      <c r="N166" s="46"/>
      <c r="O166" s="46"/>
      <c r="P166" s="46"/>
      <c r="Q166" s="46"/>
    </row>
    <row r="167" spans="8:17" ht="15">
      <c r="H167" s="46"/>
      <c r="I167" s="46"/>
      <c r="J167" s="46"/>
      <c r="K167" s="46"/>
      <c r="L167" s="46"/>
      <c r="M167" s="46"/>
      <c r="N167" s="46"/>
      <c r="O167" s="46"/>
      <c r="P167" s="46"/>
      <c r="Q167" s="46"/>
    </row>
    <row r="168" spans="8:17" ht="15">
      <c r="H168" s="46"/>
      <c r="I168" s="46"/>
      <c r="J168" s="46"/>
      <c r="K168" s="46"/>
      <c r="L168" s="46"/>
      <c r="M168" s="46"/>
      <c r="N168" s="46"/>
      <c r="O168" s="46"/>
      <c r="P168" s="46"/>
      <c r="Q168" s="46"/>
    </row>
    <row r="169" spans="8:17" ht="15">
      <c r="H169" s="46"/>
      <c r="I169" s="46"/>
      <c r="J169" s="46"/>
      <c r="K169" s="46"/>
      <c r="L169" s="46"/>
      <c r="M169" s="46"/>
      <c r="N169" s="46"/>
      <c r="O169" s="46"/>
      <c r="P169" s="46"/>
      <c r="Q169" s="46"/>
    </row>
    <row r="170" spans="8:17" ht="15">
      <c r="H170" s="46"/>
      <c r="I170" s="46"/>
      <c r="J170" s="46"/>
      <c r="K170" s="46"/>
      <c r="L170" s="46"/>
      <c r="M170" s="46"/>
      <c r="N170" s="46"/>
      <c r="O170" s="46"/>
      <c r="P170" s="46"/>
      <c r="Q170" s="46"/>
    </row>
    <row r="171" spans="8:17" ht="15">
      <c r="H171" s="46"/>
      <c r="I171" s="46"/>
      <c r="J171" s="46"/>
      <c r="K171" s="46"/>
      <c r="L171" s="46"/>
      <c r="M171" s="46"/>
      <c r="N171" s="46"/>
      <c r="O171" s="46"/>
      <c r="P171" s="46"/>
      <c r="Q171" s="46"/>
    </row>
    <row r="172" spans="8:17" ht="15">
      <c r="H172" s="46"/>
      <c r="I172" s="46"/>
      <c r="J172" s="46"/>
      <c r="K172" s="46"/>
      <c r="L172" s="46"/>
      <c r="M172" s="46"/>
      <c r="N172" s="46"/>
      <c r="O172" s="46"/>
      <c r="P172" s="46"/>
      <c r="Q172" s="46"/>
    </row>
    <row r="173" spans="8:17" ht="15">
      <c r="H173" s="46"/>
      <c r="I173" s="46"/>
      <c r="J173" s="46"/>
      <c r="K173" s="46"/>
      <c r="L173" s="46"/>
      <c r="M173" s="46"/>
      <c r="N173" s="46"/>
      <c r="O173" s="46"/>
      <c r="P173" s="46"/>
      <c r="Q173" s="46"/>
    </row>
    <row r="174" spans="8:17" ht="15">
      <c r="H174" s="46"/>
      <c r="I174" s="46"/>
      <c r="J174" s="46"/>
      <c r="K174" s="46"/>
      <c r="L174" s="46"/>
      <c r="M174" s="46"/>
      <c r="N174" s="46"/>
      <c r="O174" s="46"/>
      <c r="P174" s="46"/>
      <c r="Q174" s="46"/>
    </row>
    <row r="175" spans="8:17" ht="15">
      <c r="H175" s="46"/>
      <c r="I175" s="46"/>
      <c r="J175" s="46"/>
      <c r="K175" s="46"/>
      <c r="L175" s="46"/>
      <c r="M175" s="46"/>
      <c r="N175" s="46"/>
      <c r="O175" s="46"/>
      <c r="P175" s="46"/>
      <c r="Q175" s="46"/>
    </row>
    <row r="176" spans="8:17" ht="15">
      <c r="H176" s="46"/>
      <c r="I176" s="46"/>
      <c r="J176" s="46"/>
      <c r="K176" s="46"/>
      <c r="L176" s="46"/>
      <c r="M176" s="46"/>
      <c r="N176" s="46"/>
      <c r="O176" s="46"/>
      <c r="P176" s="46"/>
      <c r="Q176" s="46"/>
    </row>
    <row r="177" spans="8:17" ht="15">
      <c r="H177" s="46"/>
      <c r="I177" s="46"/>
      <c r="J177" s="46"/>
      <c r="K177" s="46"/>
      <c r="L177" s="46"/>
      <c r="M177" s="46"/>
      <c r="N177" s="46"/>
      <c r="O177" s="46"/>
      <c r="P177" s="46"/>
      <c r="Q177" s="46"/>
    </row>
    <row r="178" spans="8:17" ht="15">
      <c r="H178" s="46"/>
      <c r="I178" s="46"/>
      <c r="J178" s="46"/>
      <c r="K178" s="46"/>
      <c r="L178" s="46"/>
      <c r="M178" s="46"/>
      <c r="N178" s="46"/>
      <c r="O178" s="46"/>
      <c r="P178" s="46"/>
      <c r="Q178" s="46"/>
    </row>
    <row r="179" spans="8:17" ht="15">
      <c r="H179" s="46"/>
      <c r="I179" s="46"/>
      <c r="J179" s="46"/>
      <c r="K179" s="46"/>
      <c r="L179" s="46"/>
      <c r="M179" s="46"/>
      <c r="N179" s="46"/>
      <c r="O179" s="46"/>
      <c r="P179" s="46"/>
      <c r="Q179" s="46"/>
    </row>
    <row r="180" spans="8:17" ht="15">
      <c r="H180" s="46"/>
      <c r="I180" s="46"/>
      <c r="J180" s="46"/>
      <c r="K180" s="46"/>
      <c r="L180" s="46"/>
      <c r="M180" s="46"/>
      <c r="N180" s="46"/>
      <c r="O180" s="46"/>
      <c r="P180" s="46"/>
      <c r="Q180" s="46"/>
    </row>
    <row r="181" spans="8:17" ht="15">
      <c r="H181" s="46"/>
      <c r="I181" s="46"/>
      <c r="J181" s="46"/>
      <c r="K181" s="46"/>
      <c r="L181" s="46"/>
      <c r="M181" s="46"/>
      <c r="N181" s="46"/>
      <c r="O181" s="46"/>
      <c r="P181" s="46"/>
      <c r="Q181" s="46"/>
    </row>
    <row r="182" spans="8:17" ht="15">
      <c r="H182" s="46"/>
      <c r="I182" s="46"/>
      <c r="J182" s="46"/>
      <c r="K182" s="46"/>
      <c r="L182" s="46"/>
      <c r="M182" s="46"/>
      <c r="N182" s="46"/>
      <c r="O182" s="46"/>
      <c r="P182" s="46"/>
      <c r="Q182" s="46"/>
    </row>
    <row r="183" spans="8:17" ht="15">
      <c r="H183" s="46"/>
      <c r="I183" s="46"/>
      <c r="J183" s="46"/>
      <c r="K183" s="46"/>
      <c r="L183" s="46"/>
      <c r="M183" s="46"/>
      <c r="N183" s="46"/>
      <c r="O183" s="46"/>
      <c r="P183" s="46"/>
      <c r="Q183" s="46"/>
    </row>
    <row r="184" spans="8:17" ht="15">
      <c r="H184" s="46"/>
      <c r="I184" s="46"/>
      <c r="J184" s="46"/>
      <c r="K184" s="46"/>
      <c r="L184" s="46"/>
      <c r="M184" s="46"/>
      <c r="N184" s="46"/>
      <c r="O184" s="46"/>
      <c r="P184" s="46"/>
      <c r="Q184" s="46"/>
    </row>
    <row r="185" spans="8:17" ht="15">
      <c r="H185" s="46"/>
      <c r="I185" s="46"/>
      <c r="J185" s="46"/>
      <c r="K185" s="46"/>
      <c r="L185" s="46"/>
      <c r="M185" s="46"/>
      <c r="N185" s="46"/>
      <c r="O185" s="46"/>
      <c r="P185" s="46"/>
      <c r="Q185" s="46"/>
    </row>
    <row r="186" spans="8:17" ht="15">
      <c r="H186" s="46"/>
      <c r="I186" s="46"/>
      <c r="J186" s="46"/>
      <c r="K186" s="46"/>
      <c r="L186" s="46"/>
      <c r="M186" s="46"/>
      <c r="N186" s="46"/>
      <c r="O186" s="46"/>
      <c r="P186" s="46"/>
      <c r="Q186" s="46"/>
    </row>
    <row r="187" spans="8:17" ht="15">
      <c r="H187" s="46"/>
      <c r="I187" s="46"/>
      <c r="J187" s="46"/>
      <c r="K187" s="46"/>
      <c r="L187" s="46"/>
      <c r="M187" s="46"/>
      <c r="N187" s="46"/>
      <c r="O187" s="46"/>
      <c r="P187" s="46"/>
      <c r="Q187" s="46"/>
    </row>
    <row r="188" spans="8:17" ht="15">
      <c r="H188" s="46"/>
      <c r="I188" s="46"/>
      <c r="J188" s="46"/>
      <c r="K188" s="46"/>
      <c r="L188" s="46"/>
      <c r="M188" s="46"/>
      <c r="N188" s="46"/>
      <c r="O188" s="46"/>
      <c r="P188" s="46"/>
      <c r="Q188" s="46"/>
    </row>
    <row r="189" spans="8:17" ht="15">
      <c r="H189" s="46"/>
      <c r="I189" s="46"/>
      <c r="J189" s="46"/>
      <c r="K189" s="46"/>
      <c r="L189" s="46"/>
      <c r="M189" s="46"/>
      <c r="N189" s="46"/>
      <c r="O189" s="46"/>
      <c r="P189" s="46"/>
      <c r="Q189" s="46"/>
    </row>
    <row r="190" spans="8:17" ht="15">
      <c r="H190" s="46"/>
      <c r="I190" s="46"/>
      <c r="J190" s="46"/>
      <c r="K190" s="46"/>
      <c r="L190" s="46"/>
      <c r="M190" s="46"/>
      <c r="N190" s="46"/>
      <c r="O190" s="46"/>
      <c r="P190" s="46"/>
      <c r="Q190" s="46"/>
    </row>
    <row r="191" spans="8:17" ht="15">
      <c r="H191" s="46"/>
      <c r="I191" s="46"/>
      <c r="J191" s="46"/>
      <c r="K191" s="46"/>
      <c r="L191" s="46"/>
      <c r="M191" s="46"/>
      <c r="N191" s="46"/>
      <c r="O191" s="46"/>
      <c r="P191" s="46"/>
      <c r="Q191" s="46"/>
    </row>
    <row r="192" spans="8:17" ht="15">
      <c r="H192" s="46"/>
      <c r="I192" s="46"/>
      <c r="J192" s="46"/>
      <c r="K192" s="46"/>
      <c r="L192" s="46"/>
      <c r="M192" s="46"/>
      <c r="N192" s="46"/>
      <c r="O192" s="46"/>
      <c r="P192" s="46"/>
      <c r="Q192" s="46"/>
    </row>
    <row r="193" spans="8:17" ht="15">
      <c r="H193" s="46"/>
      <c r="I193" s="46"/>
      <c r="J193" s="46"/>
      <c r="K193" s="46"/>
      <c r="L193" s="46"/>
      <c r="M193" s="46"/>
      <c r="N193" s="46"/>
      <c r="O193" s="46"/>
      <c r="P193" s="46"/>
      <c r="Q193" s="46"/>
    </row>
    <row r="194" spans="8:17" ht="15">
      <c r="H194" s="46"/>
      <c r="I194" s="46"/>
      <c r="J194" s="46"/>
      <c r="K194" s="46"/>
      <c r="L194" s="46"/>
      <c r="M194" s="46"/>
      <c r="N194" s="46"/>
      <c r="O194" s="46"/>
      <c r="P194" s="46"/>
      <c r="Q194" s="46"/>
    </row>
    <row r="195" spans="8:17" ht="15">
      <c r="H195" s="46"/>
      <c r="I195" s="46"/>
      <c r="J195" s="46"/>
      <c r="K195" s="46"/>
      <c r="L195" s="46"/>
      <c r="M195" s="46"/>
      <c r="N195" s="46"/>
      <c r="O195" s="46"/>
      <c r="P195" s="46"/>
      <c r="Q195" s="46"/>
    </row>
    <row r="196" spans="8:17" ht="15">
      <c r="H196" s="46"/>
      <c r="I196" s="46"/>
      <c r="J196" s="46"/>
      <c r="K196" s="46"/>
      <c r="L196" s="46"/>
      <c r="M196" s="46"/>
      <c r="N196" s="46"/>
      <c r="O196" s="46"/>
      <c r="P196" s="46"/>
      <c r="Q196" s="46"/>
    </row>
    <row r="197" spans="8:17" ht="15">
      <c r="H197" s="46"/>
      <c r="I197" s="46"/>
      <c r="J197" s="46"/>
      <c r="K197" s="46"/>
      <c r="L197" s="46"/>
      <c r="M197" s="46"/>
      <c r="N197" s="46"/>
      <c r="O197" s="46"/>
      <c r="P197" s="46"/>
      <c r="Q197" s="46"/>
    </row>
    <row r="198" spans="8:17" ht="15">
      <c r="H198" s="46"/>
      <c r="I198" s="46"/>
      <c r="J198" s="46"/>
      <c r="K198" s="46"/>
      <c r="L198" s="46"/>
      <c r="M198" s="46"/>
      <c r="N198" s="46"/>
      <c r="O198" s="46"/>
      <c r="P198" s="46"/>
      <c r="Q198" s="46"/>
    </row>
    <row r="199" spans="8:17" ht="15">
      <c r="H199" s="46"/>
      <c r="I199" s="46"/>
      <c r="J199" s="46"/>
      <c r="K199" s="46"/>
      <c r="L199" s="46"/>
      <c r="M199" s="46"/>
      <c r="N199" s="46"/>
      <c r="O199" s="46"/>
      <c r="P199" s="46"/>
      <c r="Q199" s="46"/>
    </row>
    <row r="200" spans="8:17" ht="15">
      <c r="H200" s="46"/>
      <c r="I200" s="46"/>
      <c r="J200" s="46"/>
      <c r="K200" s="46"/>
      <c r="L200" s="46"/>
      <c r="M200" s="46"/>
      <c r="N200" s="46"/>
      <c r="O200" s="46"/>
      <c r="P200" s="46"/>
      <c r="Q200" s="46"/>
    </row>
    <row r="201" spans="8:17" ht="15">
      <c r="H201" s="46"/>
      <c r="I201" s="46"/>
      <c r="J201" s="46"/>
      <c r="K201" s="46"/>
      <c r="L201" s="46"/>
      <c r="M201" s="46"/>
      <c r="N201" s="46"/>
      <c r="O201" s="46"/>
      <c r="P201" s="46"/>
      <c r="Q201" s="46"/>
    </row>
    <row r="202" spans="8:17" ht="15">
      <c r="H202" s="46"/>
      <c r="I202" s="46"/>
      <c r="J202" s="46"/>
      <c r="K202" s="46"/>
      <c r="L202" s="46"/>
      <c r="M202" s="46"/>
      <c r="N202" s="46"/>
      <c r="O202" s="46"/>
      <c r="P202" s="46"/>
      <c r="Q202" s="46"/>
    </row>
    <row r="203" spans="8:17" ht="15">
      <c r="H203" s="46"/>
      <c r="I203" s="46"/>
      <c r="J203" s="46"/>
      <c r="K203" s="46"/>
      <c r="L203" s="46"/>
      <c r="M203" s="46"/>
      <c r="N203" s="46"/>
      <c r="O203" s="46"/>
      <c r="P203" s="46"/>
      <c r="Q203" s="46"/>
    </row>
    <row r="204" spans="8:17" ht="15">
      <c r="H204" s="46"/>
      <c r="I204" s="46"/>
      <c r="J204" s="46"/>
      <c r="K204" s="46"/>
      <c r="L204" s="46"/>
      <c r="M204" s="46"/>
      <c r="N204" s="46"/>
      <c r="O204" s="46"/>
      <c r="P204" s="46"/>
      <c r="Q204" s="46"/>
    </row>
    <row r="205" spans="8:17" ht="15">
      <c r="H205" s="46"/>
      <c r="I205" s="46"/>
      <c r="J205" s="46"/>
      <c r="K205" s="46"/>
      <c r="L205" s="46"/>
      <c r="M205" s="46"/>
      <c r="N205" s="46"/>
      <c r="O205" s="46"/>
      <c r="P205" s="46"/>
      <c r="Q205" s="46"/>
    </row>
    <row r="206" spans="8:17" ht="15">
      <c r="H206" s="46"/>
      <c r="I206" s="46"/>
      <c r="J206" s="46"/>
      <c r="K206" s="46"/>
      <c r="L206" s="46"/>
      <c r="M206" s="46"/>
      <c r="N206" s="46"/>
      <c r="O206" s="46"/>
      <c r="P206" s="46"/>
      <c r="Q206" s="46"/>
    </row>
    <row r="207" spans="8:17" ht="15">
      <c r="H207" s="46"/>
      <c r="I207" s="46"/>
      <c r="J207" s="46"/>
      <c r="K207" s="46"/>
      <c r="L207" s="46"/>
      <c r="M207" s="46"/>
      <c r="N207" s="46"/>
      <c r="O207" s="46"/>
      <c r="P207" s="46"/>
      <c r="Q207" s="46"/>
    </row>
    <row r="208" spans="8:17" ht="15">
      <c r="H208" s="46"/>
      <c r="I208" s="46"/>
      <c r="J208" s="46"/>
      <c r="K208" s="46"/>
      <c r="L208" s="46"/>
      <c r="M208" s="46"/>
      <c r="N208" s="46"/>
      <c r="O208" s="46"/>
      <c r="P208" s="46"/>
      <c r="Q208" s="46"/>
    </row>
    <row r="209" spans="8:17" ht="15">
      <c r="H209" s="46"/>
      <c r="I209" s="46"/>
      <c r="J209" s="46"/>
      <c r="K209" s="46"/>
      <c r="L209" s="46"/>
      <c r="M209" s="46"/>
      <c r="N209" s="46"/>
      <c r="O209" s="46"/>
      <c r="P209" s="46"/>
      <c r="Q209" s="46"/>
    </row>
    <row r="210" spans="8:17" ht="15">
      <c r="H210" s="46"/>
      <c r="I210" s="46"/>
      <c r="J210" s="46"/>
      <c r="K210" s="46"/>
      <c r="L210" s="46"/>
      <c r="M210" s="46"/>
      <c r="N210" s="46"/>
      <c r="O210" s="46"/>
      <c r="P210" s="46"/>
      <c r="Q210" s="46"/>
    </row>
    <row r="211" spans="8:17" ht="15">
      <c r="H211" s="46"/>
      <c r="I211" s="46"/>
      <c r="J211" s="46"/>
      <c r="K211" s="46"/>
      <c r="L211" s="46"/>
      <c r="M211" s="46"/>
      <c r="N211" s="46"/>
      <c r="O211" s="46"/>
      <c r="P211" s="46"/>
      <c r="Q211" s="46"/>
    </row>
    <row r="212" spans="8:17" ht="15">
      <c r="H212" s="46"/>
      <c r="I212" s="46"/>
      <c r="J212" s="46"/>
      <c r="K212" s="46"/>
      <c r="L212" s="46"/>
      <c r="M212" s="46"/>
      <c r="N212" s="46"/>
      <c r="O212" s="46"/>
      <c r="P212" s="46"/>
      <c r="Q212" s="46"/>
    </row>
    <row r="213" spans="8:17" ht="15">
      <c r="H213" s="46"/>
      <c r="I213" s="46"/>
      <c r="J213" s="46"/>
      <c r="K213" s="46"/>
      <c r="L213" s="46"/>
      <c r="M213" s="46"/>
      <c r="N213" s="46"/>
      <c r="O213" s="46"/>
      <c r="P213" s="46"/>
      <c r="Q213" s="46"/>
    </row>
    <row r="214" spans="8:17" ht="15">
      <c r="H214" s="46"/>
      <c r="I214" s="46"/>
      <c r="J214" s="46"/>
      <c r="K214" s="46"/>
      <c r="L214" s="46"/>
      <c r="M214" s="46"/>
      <c r="N214" s="46"/>
      <c r="O214" s="46"/>
      <c r="P214" s="46"/>
      <c r="Q214" s="46"/>
    </row>
    <row r="215" spans="8:17" ht="15">
      <c r="H215" s="46"/>
      <c r="I215" s="46"/>
      <c r="J215" s="46"/>
      <c r="K215" s="46"/>
      <c r="L215" s="46"/>
      <c r="M215" s="46"/>
      <c r="N215" s="46"/>
      <c r="O215" s="46"/>
      <c r="P215" s="46"/>
      <c r="Q215" s="46"/>
    </row>
    <row r="216" spans="8:17" ht="15">
      <c r="H216" s="46"/>
      <c r="I216" s="46"/>
      <c r="J216" s="46"/>
      <c r="K216" s="46"/>
      <c r="L216" s="46"/>
      <c r="M216" s="46"/>
      <c r="N216" s="46"/>
      <c r="O216" s="46"/>
      <c r="P216" s="46"/>
      <c r="Q216" s="46"/>
    </row>
    <row r="217" spans="8:17" ht="15">
      <c r="H217" s="46"/>
      <c r="I217" s="46"/>
      <c r="J217" s="46"/>
      <c r="K217" s="46"/>
      <c r="L217" s="46"/>
      <c r="M217" s="46"/>
      <c r="N217" s="46"/>
      <c r="O217" s="46"/>
      <c r="P217" s="46"/>
      <c r="Q217" s="46"/>
    </row>
    <row r="218" spans="8:17" ht="15">
      <c r="H218" s="46"/>
      <c r="I218" s="46"/>
      <c r="J218" s="46"/>
      <c r="K218" s="46"/>
      <c r="L218" s="46"/>
      <c r="M218" s="46"/>
      <c r="N218" s="46"/>
      <c r="O218" s="46"/>
      <c r="P218" s="46"/>
      <c r="Q218" s="46"/>
    </row>
    <row r="219" spans="8:17" ht="15">
      <c r="H219" s="46"/>
      <c r="I219" s="46"/>
      <c r="J219" s="46"/>
      <c r="K219" s="46"/>
      <c r="L219" s="46"/>
      <c r="M219" s="46"/>
      <c r="N219" s="46"/>
      <c r="O219" s="46"/>
      <c r="P219" s="46"/>
      <c r="Q219" s="46"/>
    </row>
    <row r="220" spans="8:17" ht="15">
      <c r="H220" s="46"/>
      <c r="I220" s="46"/>
      <c r="J220" s="46"/>
      <c r="K220" s="46"/>
      <c r="L220" s="46"/>
      <c r="M220" s="46"/>
      <c r="N220" s="46"/>
      <c r="O220" s="46"/>
      <c r="P220" s="46"/>
      <c r="Q220" s="46"/>
    </row>
    <row r="221" spans="8:17" ht="15">
      <c r="H221" s="46"/>
      <c r="I221" s="46"/>
      <c r="J221" s="46"/>
      <c r="K221" s="46"/>
      <c r="L221" s="46"/>
      <c r="M221" s="46"/>
      <c r="N221" s="46"/>
      <c r="O221" s="46"/>
      <c r="P221" s="46"/>
      <c r="Q221" s="46"/>
    </row>
    <row r="222" spans="8:17" ht="15">
      <c r="H222" s="46"/>
      <c r="I222" s="46"/>
      <c r="J222" s="46"/>
      <c r="K222" s="46"/>
      <c r="L222" s="46"/>
      <c r="M222" s="46"/>
      <c r="N222" s="46"/>
      <c r="O222" s="46"/>
      <c r="P222" s="46"/>
      <c r="Q222" s="46"/>
    </row>
    <row r="223" spans="8:17" ht="15">
      <c r="H223" s="46"/>
      <c r="I223" s="46"/>
      <c r="J223" s="46"/>
      <c r="K223" s="46"/>
      <c r="L223" s="46"/>
      <c r="M223" s="46"/>
      <c r="N223" s="46"/>
      <c r="O223" s="46"/>
      <c r="P223" s="46"/>
      <c r="Q223" s="46"/>
    </row>
    <row r="224" spans="8:17" ht="15">
      <c r="H224" s="46"/>
      <c r="I224" s="46"/>
      <c r="J224" s="46"/>
      <c r="K224" s="46"/>
      <c r="L224" s="46"/>
      <c r="M224" s="46"/>
      <c r="N224" s="46"/>
      <c r="O224" s="46"/>
      <c r="P224" s="46"/>
      <c r="Q224" s="46"/>
    </row>
    <row r="225" spans="8:17" ht="15">
      <c r="H225" s="46"/>
      <c r="I225" s="46"/>
      <c r="J225" s="46"/>
      <c r="K225" s="46"/>
      <c r="L225" s="46"/>
      <c r="M225" s="46"/>
      <c r="N225" s="46"/>
      <c r="O225" s="46"/>
      <c r="P225" s="46"/>
      <c r="Q225" s="46"/>
    </row>
    <row r="226" spans="8:17" ht="15">
      <c r="H226" s="46"/>
      <c r="I226" s="46"/>
      <c r="J226" s="46"/>
      <c r="K226" s="46"/>
      <c r="L226" s="46"/>
      <c r="M226" s="46"/>
      <c r="N226" s="46"/>
      <c r="O226" s="46"/>
      <c r="P226" s="46"/>
      <c r="Q226" s="46"/>
    </row>
    <row r="227" spans="8:17" ht="15">
      <c r="H227" s="46"/>
      <c r="I227" s="46"/>
      <c r="J227" s="46"/>
      <c r="K227" s="46"/>
      <c r="L227" s="46"/>
      <c r="M227" s="46"/>
      <c r="N227" s="46"/>
      <c r="O227" s="46"/>
      <c r="P227" s="46"/>
      <c r="Q227" s="46"/>
    </row>
    <row r="228" spans="8:17" ht="15">
      <c r="H228" s="46"/>
      <c r="I228" s="46"/>
      <c r="J228" s="46"/>
      <c r="K228" s="46"/>
      <c r="L228" s="46"/>
      <c r="M228" s="46"/>
      <c r="N228" s="46"/>
      <c r="O228" s="46"/>
      <c r="P228" s="46"/>
      <c r="Q228" s="46"/>
    </row>
    <row r="229" spans="8:17" ht="15">
      <c r="H229" s="46"/>
      <c r="I229" s="46"/>
      <c r="J229" s="46"/>
      <c r="K229" s="46"/>
      <c r="L229" s="46"/>
      <c r="M229" s="46"/>
      <c r="N229" s="46"/>
      <c r="O229" s="46"/>
      <c r="P229" s="46"/>
      <c r="Q229" s="46"/>
    </row>
    <row r="230" spans="8:17" ht="15">
      <c r="H230" s="46"/>
      <c r="I230" s="46"/>
      <c r="J230" s="46"/>
      <c r="K230" s="46"/>
      <c r="L230" s="46"/>
      <c r="M230" s="46"/>
      <c r="N230" s="46"/>
      <c r="O230" s="46"/>
      <c r="P230" s="46"/>
      <c r="Q230" s="46"/>
    </row>
    <row r="231" spans="8:17" ht="15">
      <c r="H231" s="46"/>
      <c r="I231" s="46"/>
      <c r="J231" s="46"/>
      <c r="K231" s="46"/>
      <c r="L231" s="46"/>
      <c r="M231" s="46"/>
      <c r="N231" s="46"/>
      <c r="O231" s="46"/>
      <c r="P231" s="46"/>
      <c r="Q231" s="46"/>
    </row>
    <row r="232" spans="8:17" ht="15">
      <c r="H232" s="46"/>
      <c r="I232" s="46"/>
      <c r="J232" s="46"/>
      <c r="K232" s="46"/>
      <c r="L232" s="46"/>
      <c r="M232" s="46"/>
      <c r="N232" s="46"/>
      <c r="O232" s="46"/>
      <c r="P232" s="46"/>
      <c r="Q232" s="46"/>
    </row>
    <row r="233" spans="8:17" ht="15">
      <c r="H233" s="46"/>
      <c r="I233" s="46"/>
      <c r="J233" s="46"/>
      <c r="K233" s="46"/>
      <c r="L233" s="46"/>
      <c r="M233" s="46"/>
      <c r="N233" s="46"/>
      <c r="O233" s="46"/>
      <c r="P233" s="46"/>
      <c r="Q233" s="46"/>
    </row>
    <row r="234" spans="8:17" ht="15">
      <c r="H234" s="46"/>
      <c r="I234" s="46"/>
      <c r="J234" s="46"/>
      <c r="K234" s="46"/>
      <c r="L234" s="46"/>
      <c r="M234" s="46"/>
      <c r="N234" s="46"/>
      <c r="O234" s="46"/>
      <c r="P234" s="46"/>
      <c r="Q234" s="46"/>
    </row>
    <row r="235" spans="8:17" ht="15">
      <c r="H235" s="46"/>
      <c r="I235" s="46"/>
      <c r="J235" s="46"/>
      <c r="K235" s="46"/>
      <c r="L235" s="46"/>
      <c r="M235" s="46"/>
      <c r="N235" s="46"/>
      <c r="O235" s="46"/>
      <c r="P235" s="46"/>
      <c r="Q235" s="46"/>
    </row>
    <row r="236" spans="8:17" ht="15">
      <c r="H236" s="46"/>
      <c r="I236" s="46"/>
      <c r="J236" s="46"/>
      <c r="K236" s="46"/>
      <c r="L236" s="46"/>
      <c r="M236" s="46"/>
      <c r="N236" s="46"/>
      <c r="O236" s="46"/>
      <c r="P236" s="46"/>
      <c r="Q236" s="46"/>
    </row>
    <row r="237" spans="8:17" ht="15">
      <c r="H237" s="46"/>
      <c r="I237" s="46"/>
      <c r="J237" s="46"/>
      <c r="K237" s="46"/>
      <c r="L237" s="46"/>
      <c r="M237" s="46"/>
      <c r="N237" s="46"/>
      <c r="O237" s="46"/>
      <c r="P237" s="46"/>
      <c r="Q237" s="46"/>
    </row>
    <row r="238" spans="8:17" ht="15">
      <c r="H238" s="46"/>
      <c r="I238" s="46"/>
      <c r="J238" s="46"/>
      <c r="K238" s="46"/>
      <c r="L238" s="46"/>
      <c r="M238" s="46"/>
      <c r="N238" s="46"/>
      <c r="O238" s="46"/>
      <c r="P238" s="46"/>
      <c r="Q238" s="46"/>
    </row>
    <row r="239" spans="8:17" ht="15">
      <c r="H239" s="46"/>
      <c r="I239" s="46"/>
      <c r="J239" s="46"/>
      <c r="K239" s="46"/>
      <c r="L239" s="46"/>
      <c r="M239" s="46"/>
      <c r="N239" s="46"/>
      <c r="O239" s="46"/>
      <c r="P239" s="46"/>
      <c r="Q239" s="46"/>
    </row>
    <row r="240" spans="8:17" ht="15">
      <c r="H240" s="46"/>
      <c r="I240" s="46"/>
      <c r="J240" s="46"/>
      <c r="K240" s="46"/>
      <c r="L240" s="46"/>
      <c r="M240" s="46"/>
      <c r="N240" s="46"/>
      <c r="O240" s="46"/>
      <c r="P240" s="46"/>
      <c r="Q240" s="46"/>
    </row>
    <row r="241" spans="8:17" ht="15">
      <c r="H241" s="46"/>
      <c r="I241" s="46"/>
      <c r="J241" s="46"/>
      <c r="K241" s="46"/>
      <c r="L241" s="46"/>
      <c r="M241" s="46"/>
      <c r="N241" s="46"/>
      <c r="O241" s="46"/>
      <c r="P241" s="46"/>
      <c r="Q241" s="46"/>
    </row>
    <row r="242" spans="8:17" ht="15">
      <c r="H242" s="46"/>
      <c r="I242" s="46"/>
      <c r="J242" s="46"/>
      <c r="K242" s="46"/>
      <c r="L242" s="46"/>
      <c r="M242" s="46"/>
      <c r="N242" s="46"/>
      <c r="O242" s="46"/>
      <c r="P242" s="46"/>
      <c r="Q242" s="46"/>
    </row>
    <row r="243" spans="8:17" ht="15">
      <c r="H243" s="46"/>
      <c r="I243" s="46"/>
      <c r="J243" s="46"/>
      <c r="K243" s="46"/>
      <c r="L243" s="46"/>
      <c r="M243" s="46"/>
      <c r="N243" s="46"/>
      <c r="O243" s="46"/>
      <c r="P243" s="46"/>
      <c r="Q243" s="46"/>
    </row>
    <row r="244" spans="8:17" ht="15">
      <c r="H244" s="46"/>
      <c r="I244" s="46"/>
      <c r="J244" s="46"/>
      <c r="K244" s="46"/>
      <c r="L244" s="46"/>
      <c r="M244" s="46"/>
      <c r="N244" s="46"/>
      <c r="O244" s="46"/>
      <c r="P244" s="46"/>
      <c r="Q244" s="46"/>
    </row>
    <row r="245" spans="8:17" ht="15">
      <c r="H245" s="46"/>
      <c r="I245" s="46"/>
      <c r="J245" s="46"/>
      <c r="K245" s="46"/>
      <c r="L245" s="46"/>
      <c r="M245" s="46"/>
      <c r="N245" s="46"/>
      <c r="O245" s="46"/>
      <c r="P245" s="46"/>
      <c r="Q245" s="46"/>
    </row>
    <row r="246" spans="8:17" ht="15">
      <c r="H246" s="46"/>
      <c r="I246" s="46"/>
      <c r="J246" s="46"/>
      <c r="K246" s="46"/>
      <c r="L246" s="46"/>
      <c r="M246" s="46"/>
      <c r="N246" s="46"/>
      <c r="O246" s="46"/>
      <c r="P246" s="46"/>
      <c r="Q246" s="46"/>
    </row>
    <row r="247" spans="8:17" ht="15">
      <c r="H247" s="46"/>
      <c r="I247" s="46"/>
      <c r="J247" s="46"/>
      <c r="K247" s="46"/>
      <c r="L247" s="46"/>
      <c r="M247" s="46"/>
      <c r="N247" s="46"/>
      <c r="O247" s="46"/>
      <c r="P247" s="46"/>
      <c r="Q247" s="46"/>
    </row>
    <row r="248" spans="8:17" ht="15">
      <c r="H248" s="46"/>
      <c r="I248" s="46"/>
      <c r="J248" s="46"/>
      <c r="K248" s="46"/>
      <c r="L248" s="46"/>
      <c r="M248" s="46"/>
      <c r="N248" s="46"/>
      <c r="O248" s="46"/>
      <c r="P248" s="46"/>
      <c r="Q248" s="46"/>
    </row>
    <row r="249" spans="8:17" ht="15">
      <c r="H249" s="46"/>
      <c r="I249" s="46"/>
      <c r="J249" s="46"/>
      <c r="K249" s="46"/>
      <c r="L249" s="46"/>
      <c r="M249" s="46"/>
      <c r="N249" s="46"/>
      <c r="O249" s="46"/>
      <c r="P249" s="46"/>
      <c r="Q249" s="46"/>
    </row>
    <row r="250" spans="8:17" ht="15">
      <c r="H250" s="46"/>
      <c r="I250" s="46"/>
      <c r="J250" s="46"/>
      <c r="K250" s="46"/>
      <c r="L250" s="46"/>
      <c r="M250" s="46"/>
      <c r="N250" s="46"/>
      <c r="O250" s="46"/>
      <c r="P250" s="46"/>
      <c r="Q250" s="46"/>
    </row>
    <row r="251" spans="8:17" ht="15">
      <c r="H251" s="46"/>
      <c r="I251" s="46"/>
      <c r="J251" s="46"/>
      <c r="K251" s="46"/>
      <c r="L251" s="46"/>
      <c r="M251" s="46"/>
      <c r="N251" s="46"/>
      <c r="O251" s="46"/>
      <c r="P251" s="46"/>
      <c r="Q251" s="46"/>
    </row>
    <row r="252" spans="8:17" ht="15">
      <c r="H252" s="46"/>
      <c r="I252" s="46"/>
      <c r="J252" s="46"/>
      <c r="K252" s="46"/>
      <c r="L252" s="46"/>
      <c r="M252" s="46"/>
      <c r="N252" s="46"/>
      <c r="O252" s="46"/>
      <c r="P252" s="46"/>
      <c r="Q252" s="46"/>
    </row>
    <row r="253" spans="8:17" ht="15">
      <c r="H253" s="46"/>
      <c r="I253" s="46"/>
      <c r="J253" s="46"/>
      <c r="K253" s="46"/>
      <c r="L253" s="46"/>
      <c r="M253" s="46"/>
      <c r="N253" s="46"/>
      <c r="O253" s="46"/>
      <c r="P253" s="46"/>
      <c r="Q253" s="46"/>
    </row>
    <row r="254" spans="8:17" ht="15">
      <c r="H254" s="46"/>
      <c r="I254" s="46"/>
      <c r="J254" s="46"/>
      <c r="K254" s="46"/>
      <c r="L254" s="46"/>
      <c r="M254" s="46"/>
      <c r="N254" s="46"/>
      <c r="O254" s="46"/>
      <c r="P254" s="46"/>
      <c r="Q254" s="46"/>
    </row>
    <row r="255" spans="8:17" ht="15">
      <c r="H255" s="46"/>
      <c r="I255" s="46"/>
      <c r="J255" s="46"/>
      <c r="K255" s="46"/>
      <c r="L255" s="46"/>
      <c r="M255" s="46"/>
      <c r="N255" s="46"/>
      <c r="O255" s="46"/>
      <c r="P255" s="46"/>
      <c r="Q255" s="46"/>
    </row>
    <row r="256" spans="8:17" ht="15">
      <c r="H256" s="46"/>
      <c r="I256" s="46"/>
      <c r="J256" s="46"/>
      <c r="K256" s="46"/>
      <c r="L256" s="46"/>
      <c r="M256" s="46"/>
      <c r="N256" s="46"/>
      <c r="O256" s="46"/>
      <c r="P256" s="46"/>
      <c r="Q256" s="46"/>
    </row>
    <row r="257" spans="8:17" ht="15">
      <c r="H257" s="46"/>
      <c r="I257" s="46"/>
      <c r="J257" s="46"/>
      <c r="K257" s="46"/>
      <c r="L257" s="46"/>
      <c r="M257" s="46"/>
      <c r="N257" s="46"/>
      <c r="O257" s="46"/>
      <c r="P257" s="46"/>
      <c r="Q257" s="46"/>
    </row>
    <row r="258" spans="8:17" ht="15">
      <c r="H258" s="46"/>
      <c r="I258" s="46"/>
      <c r="J258" s="46"/>
      <c r="K258" s="46"/>
      <c r="L258" s="46"/>
      <c r="M258" s="46"/>
      <c r="N258" s="46"/>
      <c r="O258" s="46"/>
      <c r="P258" s="46"/>
      <c r="Q258" s="46"/>
    </row>
    <row r="259" spans="8:17" ht="15">
      <c r="H259" s="46"/>
      <c r="I259" s="46"/>
      <c r="J259" s="46"/>
      <c r="K259" s="46"/>
      <c r="L259" s="46"/>
      <c r="M259" s="46"/>
      <c r="N259" s="46"/>
      <c r="O259" s="46"/>
      <c r="P259" s="46"/>
      <c r="Q259" s="46"/>
    </row>
    <row r="260" spans="8:17" ht="15">
      <c r="H260" s="46"/>
      <c r="I260" s="46"/>
      <c r="J260" s="46"/>
      <c r="K260" s="46"/>
      <c r="L260" s="46"/>
      <c r="M260" s="46"/>
      <c r="N260" s="46"/>
      <c r="O260" s="46"/>
      <c r="P260" s="46"/>
      <c r="Q260" s="46"/>
    </row>
    <row r="261" spans="8:17" ht="15">
      <c r="H261" s="46"/>
      <c r="I261" s="46"/>
      <c r="J261" s="46"/>
      <c r="K261" s="46"/>
      <c r="L261" s="46"/>
      <c r="M261" s="46"/>
      <c r="N261" s="46"/>
      <c r="O261" s="46"/>
      <c r="P261" s="46"/>
      <c r="Q261" s="46"/>
    </row>
    <row r="262" spans="8:17" ht="15">
      <c r="H262" s="46"/>
      <c r="I262" s="46"/>
      <c r="J262" s="46"/>
      <c r="K262" s="46"/>
      <c r="L262" s="46"/>
      <c r="M262" s="46"/>
      <c r="N262" s="46"/>
      <c r="O262" s="46"/>
      <c r="P262" s="46"/>
      <c r="Q262" s="46"/>
    </row>
    <row r="263" spans="8:17" ht="15">
      <c r="H263" s="46"/>
      <c r="I263" s="46"/>
      <c r="J263" s="46"/>
      <c r="K263" s="46"/>
      <c r="L263" s="46"/>
      <c r="M263" s="46"/>
      <c r="N263" s="46"/>
      <c r="O263" s="46"/>
      <c r="P263" s="46"/>
      <c r="Q263" s="46"/>
    </row>
    <row r="264" spans="8:17" ht="15">
      <c r="H264" s="46"/>
      <c r="I264" s="46"/>
      <c r="J264" s="46"/>
      <c r="K264" s="46"/>
      <c r="L264" s="46"/>
      <c r="M264" s="46"/>
      <c r="N264" s="46"/>
      <c r="O264" s="46"/>
      <c r="P264" s="46"/>
      <c r="Q264" s="46"/>
    </row>
    <row r="265" spans="8:17" ht="15">
      <c r="H265" s="46"/>
      <c r="I265" s="46"/>
      <c r="J265" s="46"/>
      <c r="K265" s="46"/>
      <c r="L265" s="46"/>
      <c r="M265" s="46"/>
      <c r="N265" s="46"/>
      <c r="O265" s="46"/>
      <c r="P265" s="46"/>
      <c r="Q265" s="46"/>
    </row>
    <row r="266" spans="8:17" ht="15">
      <c r="H266" s="46"/>
      <c r="I266" s="46"/>
      <c r="J266" s="46"/>
      <c r="K266" s="46"/>
      <c r="L266" s="46"/>
      <c r="M266" s="46"/>
      <c r="N266" s="46"/>
      <c r="O266" s="46"/>
      <c r="P266" s="46"/>
      <c r="Q266" s="46"/>
    </row>
    <row r="267" spans="8:17" ht="15">
      <c r="H267" s="46"/>
      <c r="I267" s="46"/>
      <c r="J267" s="46"/>
      <c r="K267" s="46"/>
      <c r="L267" s="46"/>
      <c r="M267" s="46"/>
      <c r="N267" s="46"/>
      <c r="O267" s="46"/>
      <c r="P267" s="46"/>
      <c r="Q267" s="46"/>
    </row>
    <row r="268" spans="8:17" ht="15">
      <c r="H268" s="46"/>
      <c r="I268" s="46"/>
      <c r="J268" s="46"/>
      <c r="K268" s="46"/>
      <c r="L268" s="46"/>
      <c r="M268" s="46"/>
      <c r="N268" s="46"/>
      <c r="O268" s="46"/>
      <c r="P268" s="46"/>
      <c r="Q268" s="46"/>
    </row>
    <row r="269" spans="8:17" ht="15">
      <c r="H269" s="46"/>
      <c r="I269" s="46"/>
      <c r="J269" s="46"/>
      <c r="K269" s="46"/>
      <c r="L269" s="46"/>
      <c r="M269" s="46"/>
      <c r="N269" s="46"/>
      <c r="O269" s="46"/>
      <c r="P269" s="46"/>
      <c r="Q269" s="46"/>
    </row>
    <row r="270" spans="8:17" ht="15">
      <c r="H270" s="46"/>
      <c r="I270" s="46"/>
      <c r="J270" s="46"/>
      <c r="K270" s="46"/>
      <c r="L270" s="46"/>
      <c r="M270" s="46"/>
      <c r="N270" s="46"/>
      <c r="O270" s="46"/>
      <c r="P270" s="46"/>
      <c r="Q270" s="46"/>
    </row>
    <row r="271" spans="8:17" ht="15">
      <c r="H271" s="46"/>
      <c r="I271" s="46"/>
      <c r="J271" s="46"/>
      <c r="K271" s="46"/>
      <c r="L271" s="46"/>
      <c r="M271" s="46"/>
      <c r="N271" s="46"/>
      <c r="O271" s="46"/>
      <c r="P271" s="46"/>
      <c r="Q271" s="46"/>
    </row>
    <row r="272" spans="8:17" ht="15">
      <c r="H272" s="46"/>
      <c r="I272" s="46"/>
      <c r="J272" s="46"/>
      <c r="K272" s="46"/>
      <c r="L272" s="46"/>
      <c r="M272" s="46"/>
      <c r="N272" s="46"/>
      <c r="O272" s="46"/>
      <c r="P272" s="46"/>
      <c r="Q272" s="46"/>
    </row>
    <row r="273" spans="8:17" ht="15">
      <c r="H273" s="46"/>
      <c r="I273" s="46"/>
      <c r="J273" s="46"/>
      <c r="K273" s="46"/>
      <c r="L273" s="46"/>
      <c r="M273" s="46"/>
      <c r="N273" s="46"/>
      <c r="O273" s="46"/>
      <c r="P273" s="46"/>
      <c r="Q273" s="46"/>
    </row>
    <row r="274" spans="8:17" ht="15">
      <c r="H274" s="46"/>
      <c r="I274" s="46"/>
      <c r="J274" s="46"/>
      <c r="K274" s="46"/>
      <c r="L274" s="46"/>
      <c r="M274" s="46"/>
      <c r="N274" s="46"/>
      <c r="O274" s="46"/>
      <c r="P274" s="46"/>
      <c r="Q274" s="46"/>
    </row>
    <row r="275" spans="8:17" ht="15">
      <c r="H275" s="46"/>
      <c r="I275" s="46"/>
      <c r="J275" s="46"/>
      <c r="K275" s="46"/>
      <c r="L275" s="46"/>
      <c r="M275" s="46"/>
      <c r="N275" s="46"/>
      <c r="O275" s="46"/>
      <c r="P275" s="46"/>
      <c r="Q275" s="46"/>
    </row>
    <row r="276" spans="8:17" ht="15">
      <c r="H276" s="46"/>
      <c r="I276" s="46"/>
      <c r="J276" s="46"/>
      <c r="K276" s="46"/>
      <c r="L276" s="46"/>
      <c r="M276" s="46"/>
      <c r="N276" s="46"/>
      <c r="O276" s="46"/>
      <c r="P276" s="46"/>
      <c r="Q276" s="46"/>
    </row>
    <row r="277" spans="8:17" ht="15">
      <c r="H277" s="46"/>
      <c r="I277" s="46"/>
      <c r="J277" s="46"/>
      <c r="K277" s="46"/>
      <c r="L277" s="46"/>
      <c r="M277" s="46"/>
      <c r="N277" s="46"/>
      <c r="O277" s="46"/>
      <c r="P277" s="46"/>
      <c r="Q277" s="46"/>
    </row>
    <row r="278" spans="8:17" ht="15">
      <c r="H278" s="46"/>
      <c r="I278" s="46"/>
      <c r="J278" s="46"/>
      <c r="K278" s="46"/>
      <c r="L278" s="46"/>
      <c r="M278" s="46"/>
      <c r="N278" s="46"/>
      <c r="O278" s="46"/>
      <c r="P278" s="46"/>
      <c r="Q278" s="46"/>
    </row>
    <row r="279" spans="8:17" ht="15">
      <c r="H279" s="46"/>
      <c r="I279" s="46"/>
      <c r="J279" s="46"/>
      <c r="K279" s="46"/>
      <c r="L279" s="46"/>
      <c r="M279" s="46"/>
      <c r="N279" s="46"/>
      <c r="O279" s="46"/>
      <c r="P279" s="46"/>
      <c r="Q279" s="46"/>
    </row>
    <row r="280" spans="8:17" ht="15">
      <c r="H280" s="46"/>
      <c r="I280" s="46"/>
      <c r="J280" s="46"/>
      <c r="K280" s="46"/>
      <c r="L280" s="46"/>
      <c r="M280" s="46"/>
      <c r="N280" s="46"/>
      <c r="O280" s="46"/>
      <c r="P280" s="46"/>
      <c r="Q280" s="46"/>
    </row>
    <row r="281" spans="8:17" ht="15">
      <c r="H281" s="46"/>
      <c r="I281" s="46"/>
      <c r="J281" s="46"/>
      <c r="K281" s="46"/>
      <c r="L281" s="46"/>
      <c r="M281" s="46"/>
      <c r="N281" s="46"/>
      <c r="O281" s="46"/>
      <c r="P281" s="46"/>
      <c r="Q281" s="46"/>
    </row>
    <row r="282" spans="8:17" ht="15">
      <c r="H282" s="46"/>
      <c r="I282" s="46"/>
      <c r="J282" s="46"/>
      <c r="K282" s="46"/>
      <c r="L282" s="46"/>
      <c r="M282" s="46"/>
      <c r="N282" s="46"/>
      <c r="O282" s="46"/>
      <c r="P282" s="46"/>
      <c r="Q282" s="46"/>
    </row>
    <row r="283" spans="8:17" ht="15">
      <c r="H283" s="46"/>
      <c r="I283" s="46"/>
      <c r="J283" s="46"/>
      <c r="K283" s="46"/>
      <c r="L283" s="46"/>
      <c r="M283" s="46"/>
      <c r="N283" s="46"/>
      <c r="O283" s="46"/>
      <c r="P283" s="46"/>
      <c r="Q283" s="46"/>
    </row>
    <row r="284" spans="8:17" ht="15">
      <c r="H284" s="46"/>
      <c r="I284" s="46"/>
      <c r="J284" s="46"/>
      <c r="K284" s="46"/>
      <c r="L284" s="46"/>
      <c r="M284" s="46"/>
      <c r="N284" s="46"/>
      <c r="O284" s="46"/>
      <c r="P284" s="46"/>
      <c r="Q284" s="46"/>
    </row>
    <row r="285" spans="8:17" ht="15">
      <c r="H285" s="46"/>
      <c r="I285" s="46"/>
      <c r="J285" s="46"/>
      <c r="K285" s="46"/>
      <c r="L285" s="46"/>
      <c r="M285" s="46"/>
      <c r="N285" s="46"/>
      <c r="O285" s="46"/>
      <c r="P285" s="46"/>
      <c r="Q285" s="46"/>
    </row>
    <row r="286" spans="8:17" ht="15">
      <c r="H286" s="46"/>
      <c r="I286" s="46"/>
      <c r="J286" s="46"/>
      <c r="K286" s="46"/>
      <c r="L286" s="46"/>
      <c r="M286" s="46"/>
      <c r="N286" s="46"/>
      <c r="O286" s="46"/>
      <c r="P286" s="46"/>
      <c r="Q286" s="46"/>
    </row>
    <row r="287" spans="8:17" ht="15">
      <c r="H287" s="46"/>
      <c r="I287" s="46"/>
      <c r="J287" s="46"/>
      <c r="K287" s="46"/>
      <c r="L287" s="46"/>
      <c r="M287" s="46"/>
      <c r="N287" s="46"/>
      <c r="O287" s="46"/>
      <c r="P287" s="46"/>
      <c r="Q287" s="46"/>
    </row>
    <row r="288" spans="8:17" ht="15">
      <c r="H288" s="46"/>
      <c r="I288" s="46"/>
      <c r="J288" s="46"/>
      <c r="K288" s="46"/>
      <c r="L288" s="46"/>
      <c r="M288" s="46"/>
      <c r="N288" s="46"/>
      <c r="O288" s="46"/>
      <c r="P288" s="46"/>
      <c r="Q288" s="46"/>
    </row>
    <row r="289" spans="8:17" ht="15">
      <c r="H289" s="46"/>
      <c r="I289" s="46"/>
      <c r="J289" s="46"/>
      <c r="K289" s="46"/>
      <c r="L289" s="46"/>
      <c r="M289" s="46"/>
      <c r="N289" s="46"/>
      <c r="O289" s="46"/>
      <c r="P289" s="46"/>
      <c r="Q289" s="46"/>
    </row>
    <row r="290" spans="8:17" ht="15">
      <c r="H290" s="46"/>
      <c r="I290" s="46"/>
      <c r="J290" s="46"/>
      <c r="K290" s="46"/>
      <c r="L290" s="46"/>
      <c r="M290" s="46"/>
      <c r="N290" s="46"/>
      <c r="O290" s="46"/>
      <c r="P290" s="46"/>
      <c r="Q290" s="46"/>
    </row>
    <row r="291" spans="8:17" ht="15">
      <c r="H291" s="46"/>
      <c r="I291" s="46"/>
      <c r="J291" s="46"/>
      <c r="K291" s="46"/>
      <c r="L291" s="46"/>
      <c r="M291" s="46"/>
      <c r="N291" s="46"/>
      <c r="O291" s="46"/>
      <c r="P291" s="46"/>
      <c r="Q291" s="46"/>
    </row>
    <row r="292" spans="8:17" ht="15">
      <c r="H292" s="46"/>
      <c r="I292" s="46"/>
      <c r="J292" s="46"/>
      <c r="K292" s="46"/>
      <c r="L292" s="46"/>
      <c r="M292" s="46"/>
      <c r="N292" s="46"/>
      <c r="O292" s="46"/>
      <c r="P292" s="46"/>
      <c r="Q292" s="46"/>
    </row>
    <row r="293" spans="8:17" ht="15">
      <c r="H293" s="46"/>
      <c r="I293" s="46"/>
      <c r="J293" s="46"/>
      <c r="K293" s="46"/>
      <c r="L293" s="46"/>
      <c r="M293" s="46"/>
      <c r="N293" s="46"/>
      <c r="O293" s="46"/>
      <c r="P293" s="46"/>
      <c r="Q293" s="46"/>
    </row>
    <row r="294" spans="8:17" ht="15">
      <c r="H294" s="46"/>
      <c r="I294" s="46"/>
      <c r="J294" s="46"/>
      <c r="K294" s="46"/>
      <c r="L294" s="46"/>
      <c r="M294" s="46"/>
      <c r="N294" s="46"/>
      <c r="O294" s="46"/>
      <c r="P294" s="46"/>
      <c r="Q294" s="46"/>
    </row>
    <row r="295" spans="8:17" ht="15">
      <c r="H295" s="46"/>
      <c r="I295" s="46"/>
      <c r="J295" s="46"/>
      <c r="K295" s="46"/>
      <c r="L295" s="46"/>
      <c r="M295" s="46"/>
      <c r="N295" s="46"/>
      <c r="O295" s="46"/>
      <c r="P295" s="46"/>
      <c r="Q295" s="46"/>
    </row>
    <row r="296" spans="8:17" ht="15">
      <c r="H296" s="46"/>
      <c r="I296" s="46"/>
      <c r="J296" s="46"/>
      <c r="K296" s="46"/>
      <c r="L296" s="46"/>
      <c r="M296" s="46"/>
      <c r="N296" s="46"/>
      <c r="O296" s="46"/>
      <c r="P296" s="46"/>
      <c r="Q296" s="46"/>
    </row>
    <row r="297" spans="8:17" ht="15">
      <c r="H297" s="46"/>
      <c r="I297" s="46"/>
      <c r="J297" s="46"/>
      <c r="K297" s="46"/>
      <c r="L297" s="46"/>
      <c r="M297" s="46"/>
      <c r="N297" s="46"/>
      <c r="O297" s="46"/>
      <c r="P297" s="46"/>
      <c r="Q297" s="46"/>
    </row>
    <row r="298" spans="8:17" ht="15">
      <c r="H298" s="46"/>
      <c r="I298" s="46"/>
      <c r="J298" s="46"/>
      <c r="K298" s="46"/>
      <c r="L298" s="46"/>
      <c r="M298" s="46"/>
      <c r="N298" s="46"/>
      <c r="O298" s="46"/>
      <c r="P298" s="46"/>
      <c r="Q298" s="46"/>
    </row>
    <row r="299" spans="8:17" ht="15">
      <c r="H299" s="46"/>
      <c r="I299" s="46"/>
      <c r="J299" s="46"/>
      <c r="K299" s="46"/>
      <c r="L299" s="46"/>
      <c r="M299" s="46"/>
      <c r="N299" s="46"/>
      <c r="O299" s="46"/>
      <c r="P299" s="46"/>
      <c r="Q299" s="46"/>
    </row>
    <row r="300" spans="8:17" ht="15">
      <c r="H300" s="46"/>
      <c r="I300" s="46"/>
      <c r="J300" s="46"/>
      <c r="K300" s="46"/>
      <c r="L300" s="46"/>
      <c r="M300" s="46"/>
      <c r="N300" s="46"/>
      <c r="O300" s="46"/>
      <c r="P300" s="46"/>
      <c r="Q300" s="46"/>
    </row>
    <row r="301" spans="8:17" ht="15">
      <c r="H301" s="46"/>
      <c r="I301" s="46"/>
      <c r="J301" s="46"/>
      <c r="K301" s="46"/>
      <c r="L301" s="46"/>
      <c r="M301" s="46"/>
      <c r="N301" s="46"/>
      <c r="O301" s="46"/>
      <c r="P301" s="46"/>
      <c r="Q301" s="46"/>
    </row>
    <row r="302" spans="8:17" ht="15">
      <c r="H302" s="46"/>
      <c r="I302" s="46"/>
      <c r="J302" s="46"/>
      <c r="K302" s="46"/>
      <c r="L302" s="46"/>
      <c r="M302" s="46"/>
      <c r="N302" s="46"/>
      <c r="O302" s="46"/>
      <c r="P302" s="46"/>
      <c r="Q302" s="46"/>
    </row>
    <row r="303" spans="8:17" ht="15">
      <c r="H303" s="46"/>
      <c r="I303" s="46"/>
      <c r="J303" s="46"/>
      <c r="K303" s="46"/>
      <c r="L303" s="46"/>
      <c r="M303" s="46"/>
      <c r="N303" s="46"/>
      <c r="O303" s="46"/>
      <c r="P303" s="46"/>
      <c r="Q303" s="46"/>
    </row>
    <row r="304" spans="8:17" ht="15">
      <c r="H304" s="46"/>
      <c r="I304" s="46"/>
      <c r="J304" s="46"/>
      <c r="K304" s="46"/>
      <c r="L304" s="46"/>
      <c r="M304" s="46"/>
      <c r="N304" s="46"/>
      <c r="O304" s="46"/>
      <c r="P304" s="46"/>
      <c r="Q304" s="46"/>
    </row>
    <row r="305" spans="8:17" ht="15">
      <c r="H305" s="46"/>
      <c r="I305" s="46"/>
      <c r="J305" s="46"/>
      <c r="K305" s="46"/>
      <c r="L305" s="46"/>
      <c r="M305" s="46"/>
      <c r="N305" s="46"/>
      <c r="O305" s="46"/>
      <c r="P305" s="46"/>
      <c r="Q305" s="46"/>
    </row>
    <row r="306" spans="8:17" ht="15">
      <c r="H306" s="46"/>
      <c r="I306" s="46"/>
      <c r="J306" s="46"/>
      <c r="K306" s="46"/>
      <c r="L306" s="46"/>
      <c r="M306" s="46"/>
      <c r="N306" s="46"/>
      <c r="O306" s="46"/>
      <c r="P306" s="46"/>
      <c r="Q306" s="46"/>
    </row>
    <row r="307" spans="8:17" ht="15">
      <c r="H307" s="46"/>
      <c r="I307" s="46"/>
      <c r="J307" s="46"/>
      <c r="K307" s="46"/>
      <c r="L307" s="46"/>
      <c r="M307" s="46"/>
      <c r="N307" s="46"/>
      <c r="O307" s="46"/>
      <c r="P307" s="46"/>
      <c r="Q307" s="46"/>
    </row>
    <row r="308" spans="8:17" ht="15">
      <c r="H308" s="46"/>
      <c r="I308" s="46"/>
      <c r="J308" s="46"/>
      <c r="K308" s="46"/>
      <c r="L308" s="46"/>
      <c r="M308" s="46"/>
      <c r="N308" s="46"/>
      <c r="O308" s="46"/>
      <c r="P308" s="46"/>
      <c r="Q308" s="46"/>
    </row>
    <row r="309" spans="8:17" ht="15">
      <c r="H309" s="46"/>
      <c r="I309" s="46"/>
      <c r="J309" s="46"/>
      <c r="K309" s="46"/>
      <c r="L309" s="46"/>
      <c r="M309" s="46"/>
      <c r="N309" s="46"/>
      <c r="O309" s="46"/>
      <c r="P309" s="46"/>
      <c r="Q309" s="46"/>
    </row>
    <row r="310" spans="8:17" ht="15">
      <c r="H310" s="46"/>
      <c r="I310" s="46"/>
      <c r="J310" s="46"/>
      <c r="K310" s="46"/>
      <c r="L310" s="46"/>
      <c r="M310" s="46"/>
      <c r="N310" s="46"/>
      <c r="O310" s="46"/>
      <c r="P310" s="46"/>
      <c r="Q310" s="46"/>
    </row>
    <row r="311" spans="8:17" ht="15">
      <c r="H311" s="46"/>
      <c r="I311" s="46"/>
      <c r="J311" s="46"/>
      <c r="K311" s="46"/>
      <c r="L311" s="46"/>
      <c r="M311" s="46"/>
      <c r="N311" s="46"/>
      <c r="O311" s="46"/>
      <c r="P311" s="46"/>
      <c r="Q311" s="46"/>
    </row>
    <row r="312" spans="8:17" ht="15">
      <c r="H312" s="46"/>
      <c r="I312" s="46"/>
      <c r="J312" s="46"/>
      <c r="K312" s="46"/>
      <c r="L312" s="46"/>
      <c r="M312" s="46"/>
      <c r="N312" s="46"/>
      <c r="O312" s="46"/>
      <c r="P312" s="46"/>
      <c r="Q312" s="46"/>
    </row>
    <row r="313" spans="8:17" ht="15">
      <c r="H313" s="46"/>
      <c r="I313" s="46"/>
      <c r="J313" s="46"/>
      <c r="K313" s="46"/>
      <c r="L313" s="46"/>
      <c r="M313" s="46"/>
      <c r="N313" s="46"/>
      <c r="O313" s="46"/>
      <c r="P313" s="46"/>
      <c r="Q313" s="46"/>
    </row>
    <row r="314" spans="8:17" ht="15">
      <c r="H314" s="46"/>
      <c r="I314" s="46"/>
      <c r="J314" s="46"/>
      <c r="K314" s="46"/>
      <c r="L314" s="46"/>
      <c r="M314" s="46"/>
      <c r="N314" s="46"/>
      <c r="O314" s="46"/>
      <c r="P314" s="46"/>
      <c r="Q314" s="46"/>
    </row>
    <row r="315" spans="8:17" ht="15">
      <c r="H315" s="46"/>
      <c r="I315" s="46"/>
      <c r="J315" s="46"/>
      <c r="K315" s="46"/>
      <c r="L315" s="46"/>
      <c r="M315" s="46"/>
      <c r="N315" s="46"/>
      <c r="O315" s="46"/>
      <c r="P315" s="46"/>
      <c r="Q315" s="46"/>
    </row>
    <row r="316" spans="8:17" ht="15">
      <c r="H316" s="46"/>
      <c r="I316" s="46"/>
      <c r="J316" s="46"/>
      <c r="K316" s="46"/>
      <c r="L316" s="46"/>
      <c r="M316" s="46"/>
      <c r="N316" s="46"/>
      <c r="O316" s="46"/>
      <c r="P316" s="46"/>
      <c r="Q316" s="46"/>
    </row>
    <row r="317" spans="8:17" ht="15">
      <c r="H317" s="46"/>
      <c r="I317" s="46"/>
      <c r="J317" s="46"/>
      <c r="K317" s="46"/>
      <c r="L317" s="46"/>
      <c r="M317" s="46"/>
      <c r="N317" s="46"/>
      <c r="O317" s="46"/>
      <c r="P317" s="46"/>
      <c r="Q317" s="46"/>
    </row>
    <row r="318" spans="8:17" ht="15">
      <c r="H318" s="46"/>
      <c r="I318" s="46"/>
      <c r="J318" s="46"/>
      <c r="K318" s="46"/>
      <c r="L318" s="46"/>
      <c r="M318" s="46"/>
      <c r="N318" s="46"/>
      <c r="O318" s="46"/>
      <c r="P318" s="46"/>
      <c r="Q318" s="46"/>
    </row>
    <row r="319" spans="8:17" ht="15">
      <c r="H319" s="46"/>
      <c r="I319" s="46"/>
      <c r="J319" s="46"/>
      <c r="K319" s="46"/>
      <c r="L319" s="46"/>
      <c r="M319" s="46"/>
      <c r="N319" s="46"/>
      <c r="O319" s="46"/>
      <c r="P319" s="46"/>
      <c r="Q319" s="46"/>
    </row>
    <row r="320" spans="8:17" ht="15">
      <c r="H320" s="46"/>
      <c r="I320" s="46"/>
      <c r="J320" s="46"/>
      <c r="K320" s="46"/>
      <c r="L320" s="46"/>
      <c r="M320" s="46"/>
      <c r="N320" s="46"/>
      <c r="O320" s="46"/>
      <c r="P320" s="46"/>
      <c r="Q320" s="46"/>
    </row>
    <row r="321" spans="8:17" ht="15">
      <c r="H321" s="46"/>
      <c r="I321" s="46"/>
      <c r="J321" s="46"/>
      <c r="K321" s="46"/>
      <c r="L321" s="46"/>
      <c r="M321" s="46"/>
      <c r="N321" s="46"/>
      <c r="O321" s="46"/>
      <c r="P321" s="46"/>
      <c r="Q321" s="46"/>
    </row>
    <row r="322" spans="8:17" ht="15">
      <c r="H322" s="46"/>
      <c r="I322" s="46"/>
      <c r="J322" s="46"/>
      <c r="K322" s="46"/>
      <c r="L322" s="46"/>
      <c r="M322" s="46"/>
      <c r="N322" s="46"/>
      <c r="O322" s="46"/>
      <c r="P322" s="46"/>
      <c r="Q322" s="46"/>
    </row>
    <row r="323" spans="8:17" ht="15">
      <c r="H323" s="46"/>
      <c r="I323" s="46"/>
      <c r="J323" s="46"/>
      <c r="K323" s="46"/>
      <c r="L323" s="46"/>
      <c r="M323" s="46"/>
      <c r="N323" s="46"/>
      <c r="O323" s="46"/>
      <c r="P323" s="46"/>
      <c r="Q323" s="46"/>
    </row>
    <row r="324" spans="8:17" ht="15">
      <c r="H324" s="46"/>
      <c r="I324" s="46"/>
      <c r="J324" s="46"/>
      <c r="K324" s="46"/>
      <c r="L324" s="46"/>
      <c r="M324" s="46"/>
      <c r="N324" s="46"/>
      <c r="O324" s="46"/>
      <c r="P324" s="46"/>
      <c r="Q324" s="46"/>
    </row>
    <row r="325" spans="8:17" ht="15">
      <c r="H325" s="46"/>
      <c r="I325" s="46"/>
      <c r="J325" s="46"/>
      <c r="K325" s="46"/>
      <c r="L325" s="46"/>
      <c r="M325" s="46"/>
      <c r="N325" s="46"/>
      <c r="O325" s="46"/>
      <c r="P325" s="46"/>
      <c r="Q325" s="46"/>
    </row>
    <row r="326" spans="8:17" ht="15">
      <c r="H326" s="46"/>
      <c r="I326" s="46"/>
      <c r="J326" s="46"/>
      <c r="K326" s="46"/>
      <c r="L326" s="46"/>
      <c r="M326" s="46"/>
      <c r="N326" s="46"/>
      <c r="O326" s="46"/>
      <c r="P326" s="46"/>
      <c r="Q326" s="46"/>
    </row>
    <row r="327" spans="8:17" ht="15">
      <c r="H327" s="46"/>
      <c r="I327" s="46"/>
      <c r="J327" s="46"/>
      <c r="K327" s="46"/>
      <c r="L327" s="46"/>
      <c r="M327" s="46"/>
      <c r="N327" s="46"/>
      <c r="O327" s="46"/>
      <c r="P327" s="46"/>
      <c r="Q327" s="46"/>
    </row>
    <row r="328" spans="8:17" ht="15">
      <c r="H328" s="46"/>
      <c r="I328" s="46"/>
      <c r="J328" s="46"/>
      <c r="K328" s="46"/>
      <c r="L328" s="46"/>
      <c r="M328" s="46"/>
      <c r="N328" s="46"/>
      <c r="O328" s="46"/>
      <c r="P328" s="46"/>
      <c r="Q328" s="46"/>
    </row>
    <row r="329" spans="8:17" ht="15">
      <c r="H329" s="46"/>
      <c r="I329" s="46"/>
      <c r="J329" s="46"/>
      <c r="K329" s="46"/>
      <c r="L329" s="46"/>
      <c r="M329" s="46"/>
      <c r="N329" s="46"/>
      <c r="O329" s="46"/>
      <c r="P329" s="46"/>
      <c r="Q329" s="46"/>
    </row>
    <row r="330" spans="8:17" ht="15">
      <c r="H330" s="46"/>
      <c r="I330" s="46"/>
      <c r="J330" s="46"/>
      <c r="K330" s="46"/>
      <c r="L330" s="46"/>
      <c r="M330" s="46"/>
      <c r="N330" s="46"/>
      <c r="O330" s="46"/>
      <c r="P330" s="46"/>
      <c r="Q330" s="46"/>
    </row>
    <row r="331" spans="8:17" ht="15">
      <c r="H331" s="46"/>
      <c r="I331" s="46"/>
      <c r="J331" s="46"/>
      <c r="K331" s="46"/>
      <c r="L331" s="46"/>
      <c r="M331" s="46"/>
      <c r="N331" s="46"/>
      <c r="O331" s="46"/>
      <c r="P331" s="46"/>
      <c r="Q331" s="46"/>
    </row>
    <row r="332" spans="8:17" ht="15">
      <c r="H332" s="46"/>
      <c r="I332" s="46"/>
      <c r="J332" s="46"/>
      <c r="K332" s="46"/>
      <c r="L332" s="46"/>
      <c r="M332" s="46"/>
      <c r="N332" s="46"/>
      <c r="O332" s="46"/>
      <c r="P332" s="46"/>
      <c r="Q332" s="46"/>
    </row>
    <row r="333" spans="8:17" ht="15">
      <c r="H333" s="46"/>
      <c r="I333" s="46"/>
      <c r="J333" s="46"/>
      <c r="K333" s="46"/>
      <c r="L333" s="46"/>
      <c r="M333" s="46"/>
      <c r="N333" s="46"/>
      <c r="O333" s="46"/>
      <c r="P333" s="46"/>
      <c r="Q333" s="46"/>
    </row>
    <row r="334" spans="8:17" ht="15">
      <c r="H334" s="46"/>
      <c r="I334" s="46"/>
      <c r="J334" s="46"/>
      <c r="K334" s="46"/>
      <c r="L334" s="46"/>
      <c r="M334" s="46"/>
      <c r="N334" s="46"/>
      <c r="O334" s="46"/>
      <c r="P334" s="46"/>
      <c r="Q334" s="46"/>
    </row>
    <row r="335" spans="8:17" ht="15">
      <c r="H335" s="46"/>
      <c r="I335" s="46"/>
      <c r="J335" s="46"/>
      <c r="K335" s="46"/>
      <c r="L335" s="46"/>
      <c r="M335" s="46"/>
      <c r="N335" s="46"/>
      <c r="O335" s="46"/>
      <c r="P335" s="46"/>
      <c r="Q335" s="46"/>
    </row>
    <row r="336" spans="8:17" ht="15">
      <c r="H336" s="46"/>
      <c r="I336" s="46"/>
      <c r="J336" s="46"/>
      <c r="K336" s="46"/>
      <c r="L336" s="46"/>
      <c r="M336" s="46"/>
      <c r="N336" s="46"/>
      <c r="O336" s="46"/>
      <c r="P336" s="46"/>
      <c r="Q336" s="46"/>
    </row>
    <row r="337" spans="8:17" ht="15">
      <c r="H337" s="46"/>
      <c r="I337" s="46"/>
      <c r="J337" s="46"/>
      <c r="K337" s="46"/>
      <c r="L337" s="46"/>
      <c r="M337" s="46"/>
      <c r="N337" s="46"/>
      <c r="O337" s="46"/>
      <c r="P337" s="46"/>
      <c r="Q337" s="46"/>
    </row>
    <row r="338" spans="8:17" ht="15">
      <c r="H338" s="46"/>
      <c r="I338" s="46"/>
      <c r="J338" s="46"/>
      <c r="K338" s="46"/>
      <c r="L338" s="46"/>
      <c r="M338" s="46"/>
      <c r="N338" s="46"/>
      <c r="O338" s="46"/>
      <c r="P338" s="46"/>
      <c r="Q338" s="46"/>
    </row>
    <row r="339" spans="8:17" ht="15">
      <c r="H339" s="46"/>
      <c r="I339" s="46"/>
      <c r="J339" s="46"/>
      <c r="K339" s="46"/>
      <c r="L339" s="46"/>
      <c r="M339" s="46"/>
      <c r="N339" s="46"/>
      <c r="O339" s="46"/>
      <c r="P339" s="46"/>
      <c r="Q339" s="46"/>
    </row>
    <row r="340" spans="8:17" ht="15">
      <c r="H340" s="46"/>
      <c r="I340" s="46"/>
      <c r="J340" s="46"/>
      <c r="K340" s="46"/>
      <c r="L340" s="46"/>
      <c r="M340" s="46"/>
      <c r="N340" s="46"/>
      <c r="O340" s="46"/>
      <c r="P340" s="46"/>
      <c r="Q340" s="46"/>
    </row>
    <row r="341" spans="8:17" ht="15">
      <c r="H341" s="46"/>
      <c r="I341" s="46"/>
      <c r="J341" s="46"/>
      <c r="K341" s="46"/>
      <c r="L341" s="46"/>
      <c r="M341" s="46"/>
      <c r="N341" s="46"/>
      <c r="O341" s="46"/>
      <c r="P341" s="46"/>
      <c r="Q341" s="46"/>
    </row>
    <row r="342" spans="8:17" ht="15">
      <c r="H342" s="46"/>
      <c r="I342" s="46"/>
      <c r="J342" s="46"/>
      <c r="K342" s="46"/>
      <c r="L342" s="46"/>
      <c r="M342" s="46"/>
      <c r="N342" s="46"/>
      <c r="O342" s="46"/>
      <c r="P342" s="46"/>
      <c r="Q342" s="46"/>
    </row>
    <row r="343" spans="8:17" ht="15">
      <c r="H343" s="46"/>
      <c r="I343" s="46"/>
      <c r="J343" s="46"/>
      <c r="K343" s="46"/>
      <c r="L343" s="46"/>
      <c r="M343" s="46"/>
      <c r="N343" s="46"/>
      <c r="O343" s="46"/>
      <c r="P343" s="46"/>
      <c r="Q343" s="46"/>
    </row>
    <row r="344" spans="8:17" ht="15">
      <c r="H344" s="46"/>
      <c r="I344" s="46"/>
      <c r="J344" s="46"/>
      <c r="K344" s="46"/>
      <c r="L344" s="46"/>
      <c r="M344" s="46"/>
      <c r="N344" s="46"/>
      <c r="O344" s="46"/>
      <c r="P344" s="46"/>
      <c r="Q344" s="46"/>
    </row>
    <row r="345" spans="8:17" ht="15">
      <c r="H345" s="46"/>
      <c r="I345" s="46"/>
      <c r="J345" s="46"/>
      <c r="K345" s="46"/>
      <c r="L345" s="46"/>
      <c r="M345" s="46"/>
      <c r="N345" s="46"/>
      <c r="O345" s="46"/>
      <c r="P345" s="46"/>
      <c r="Q345" s="46"/>
    </row>
    <row r="346" spans="8:17" ht="15">
      <c r="H346" s="46"/>
      <c r="I346" s="46"/>
      <c r="J346" s="46"/>
      <c r="K346" s="46"/>
      <c r="L346" s="46"/>
      <c r="M346" s="46"/>
      <c r="N346" s="46"/>
      <c r="O346" s="46"/>
      <c r="P346" s="46"/>
      <c r="Q346" s="46"/>
    </row>
    <row r="347" spans="8:17" ht="15">
      <c r="H347" s="46"/>
      <c r="I347" s="46"/>
      <c r="J347" s="46"/>
      <c r="K347" s="46"/>
      <c r="L347" s="46"/>
      <c r="M347" s="46"/>
      <c r="N347" s="46"/>
      <c r="O347" s="46"/>
      <c r="P347" s="46"/>
      <c r="Q347" s="46"/>
    </row>
    <row r="348" spans="8:17" ht="15">
      <c r="H348" s="46"/>
      <c r="I348" s="46"/>
      <c r="J348" s="46"/>
      <c r="K348" s="46"/>
      <c r="L348" s="46"/>
      <c r="M348" s="46"/>
      <c r="N348" s="46"/>
      <c r="O348" s="46"/>
      <c r="P348" s="46"/>
      <c r="Q348" s="46"/>
    </row>
    <row r="349" spans="8:17" ht="15">
      <c r="H349" s="46"/>
      <c r="I349" s="46"/>
      <c r="J349" s="46"/>
      <c r="K349" s="46"/>
      <c r="L349" s="46"/>
      <c r="M349" s="46"/>
      <c r="N349" s="46"/>
      <c r="O349" s="46"/>
      <c r="P349" s="46"/>
      <c r="Q349" s="46"/>
    </row>
    <row r="350" spans="8:17" ht="15">
      <c r="H350" s="46"/>
      <c r="I350" s="46"/>
      <c r="J350" s="46"/>
      <c r="K350" s="46"/>
      <c r="L350" s="46"/>
      <c r="M350" s="46"/>
      <c r="N350" s="46"/>
      <c r="O350" s="46"/>
      <c r="P350" s="46"/>
      <c r="Q350" s="46"/>
    </row>
    <row r="351" spans="8:17" ht="15">
      <c r="H351" s="46"/>
      <c r="I351" s="46"/>
      <c r="J351" s="46"/>
      <c r="K351" s="46"/>
      <c r="L351" s="46"/>
      <c r="M351" s="46"/>
      <c r="N351" s="46"/>
      <c r="O351" s="46"/>
      <c r="P351" s="46"/>
      <c r="Q351" s="46"/>
    </row>
    <row r="352" spans="8:17" ht="15">
      <c r="H352" s="46"/>
      <c r="I352" s="46"/>
      <c r="J352" s="46"/>
      <c r="K352" s="46"/>
      <c r="L352" s="46"/>
      <c r="M352" s="46"/>
      <c r="N352" s="46"/>
      <c r="O352" s="46"/>
      <c r="P352" s="46"/>
      <c r="Q352" s="46"/>
    </row>
    <row r="353" spans="8:17" ht="15">
      <c r="H353" s="46"/>
      <c r="I353" s="46"/>
      <c r="J353" s="46"/>
      <c r="K353" s="46"/>
      <c r="L353" s="46"/>
      <c r="M353" s="46"/>
      <c r="N353" s="46"/>
      <c r="O353" s="46"/>
      <c r="P353" s="46"/>
      <c r="Q353" s="46"/>
    </row>
    <row r="354" spans="8:17" ht="15">
      <c r="H354" s="46"/>
      <c r="I354" s="46"/>
      <c r="J354" s="46"/>
      <c r="K354" s="46"/>
      <c r="L354" s="46"/>
      <c r="M354" s="46"/>
      <c r="N354" s="46"/>
      <c r="O354" s="46"/>
      <c r="P354" s="46"/>
      <c r="Q354" s="46"/>
    </row>
    <row r="355" spans="8:17" ht="15">
      <c r="H355" s="46"/>
      <c r="I355" s="46"/>
      <c r="J355" s="46"/>
      <c r="K355" s="46"/>
      <c r="L355" s="46"/>
      <c r="M355" s="46"/>
      <c r="N355" s="46"/>
      <c r="O355" s="46"/>
      <c r="P355" s="46"/>
      <c r="Q355" s="46"/>
    </row>
    <row r="356" spans="8:17" ht="15">
      <c r="H356" s="46"/>
      <c r="I356" s="46"/>
      <c r="J356" s="46"/>
      <c r="K356" s="46"/>
      <c r="L356" s="46"/>
      <c r="M356" s="46"/>
      <c r="N356" s="46"/>
      <c r="O356" s="46"/>
      <c r="P356" s="46"/>
      <c r="Q356" s="46"/>
    </row>
    <row r="357" spans="8:17" ht="15">
      <c r="H357" s="46"/>
      <c r="I357" s="46"/>
      <c r="J357" s="46"/>
      <c r="K357" s="46"/>
      <c r="L357" s="46"/>
      <c r="M357" s="46"/>
      <c r="N357" s="46"/>
      <c r="O357" s="46"/>
      <c r="P357" s="46"/>
      <c r="Q357" s="46"/>
    </row>
    <row r="358" spans="8:17" ht="15">
      <c r="H358" s="46"/>
      <c r="I358" s="46"/>
      <c r="J358" s="46"/>
      <c r="K358" s="46"/>
      <c r="L358" s="46"/>
      <c r="M358" s="46"/>
      <c r="N358" s="46"/>
      <c r="O358" s="46"/>
      <c r="P358" s="46"/>
      <c r="Q358" s="46"/>
    </row>
    <row r="359" spans="8:17" ht="15">
      <c r="H359" s="46"/>
      <c r="I359" s="46"/>
      <c r="J359" s="46"/>
      <c r="K359" s="46"/>
      <c r="L359" s="46"/>
      <c r="M359" s="46"/>
      <c r="N359" s="46"/>
      <c r="O359" s="46"/>
      <c r="P359" s="46"/>
      <c r="Q359" s="46"/>
    </row>
    <row r="360" spans="8:17" ht="15">
      <c r="H360" s="46"/>
      <c r="I360" s="46"/>
      <c r="J360" s="46"/>
      <c r="K360" s="46"/>
      <c r="L360" s="46"/>
      <c r="M360" s="46"/>
      <c r="N360" s="46"/>
      <c r="O360" s="46"/>
      <c r="P360" s="46"/>
      <c r="Q360" s="46"/>
    </row>
    <row r="361" spans="8:17" ht="15">
      <c r="H361" s="46"/>
      <c r="I361" s="46"/>
      <c r="J361" s="46"/>
      <c r="K361" s="46"/>
      <c r="L361" s="46"/>
      <c r="M361" s="46"/>
      <c r="N361" s="46"/>
      <c r="O361" s="46"/>
      <c r="P361" s="46"/>
      <c r="Q361" s="46"/>
    </row>
    <row r="362" spans="8:17" ht="15">
      <c r="H362" s="46"/>
      <c r="I362" s="46"/>
      <c r="J362" s="46"/>
      <c r="K362" s="46"/>
      <c r="L362" s="46"/>
      <c r="M362" s="46"/>
      <c r="N362" s="46"/>
      <c r="O362" s="46"/>
      <c r="P362" s="46"/>
      <c r="Q362" s="46"/>
    </row>
    <row r="363" spans="8:17" ht="15">
      <c r="H363" s="46"/>
      <c r="I363" s="46"/>
      <c r="J363" s="46"/>
      <c r="K363" s="46"/>
      <c r="L363" s="46"/>
      <c r="M363" s="46"/>
      <c r="N363" s="46"/>
      <c r="O363" s="46"/>
      <c r="P363" s="46"/>
      <c r="Q363" s="46"/>
    </row>
    <row r="364" spans="8:17" ht="15">
      <c r="H364" s="46"/>
      <c r="I364" s="46"/>
      <c r="J364" s="46"/>
      <c r="K364" s="46"/>
      <c r="L364" s="46"/>
      <c r="M364" s="46"/>
      <c r="N364" s="46"/>
      <c r="O364" s="46"/>
      <c r="P364" s="46"/>
      <c r="Q364" s="46"/>
    </row>
    <row r="365" spans="8:17" ht="15">
      <c r="H365" s="46"/>
      <c r="I365" s="46"/>
      <c r="J365" s="46"/>
      <c r="K365" s="46"/>
      <c r="L365" s="46"/>
      <c r="M365" s="46"/>
      <c r="N365" s="46"/>
      <c r="O365" s="46"/>
      <c r="P365" s="46"/>
      <c r="Q365" s="46"/>
    </row>
    <row r="366" spans="8:17" ht="15">
      <c r="H366" s="46"/>
      <c r="I366" s="46"/>
      <c r="J366" s="46"/>
      <c r="K366" s="46"/>
      <c r="L366" s="46"/>
      <c r="M366" s="46"/>
      <c r="N366" s="46"/>
      <c r="O366" s="46"/>
      <c r="P366" s="46"/>
      <c r="Q366" s="46"/>
    </row>
    <row r="367" spans="8:17" ht="15">
      <c r="H367" s="46"/>
      <c r="I367" s="46"/>
      <c r="J367" s="46"/>
      <c r="K367" s="46"/>
      <c r="L367" s="46"/>
      <c r="M367" s="46"/>
      <c r="N367" s="46"/>
      <c r="O367" s="46"/>
      <c r="P367" s="46"/>
      <c r="Q367" s="46"/>
    </row>
    <row r="368" spans="8:17" ht="15">
      <c r="H368" s="46"/>
      <c r="I368" s="46"/>
      <c r="J368" s="46"/>
      <c r="K368" s="46"/>
      <c r="L368" s="46"/>
      <c r="M368" s="46"/>
      <c r="N368" s="46"/>
      <c r="O368" s="46"/>
      <c r="P368" s="46"/>
      <c r="Q368" s="46"/>
    </row>
    <row r="369" spans="8:17" ht="15">
      <c r="H369" s="46"/>
      <c r="I369" s="46"/>
      <c r="J369" s="46"/>
      <c r="K369" s="46"/>
      <c r="L369" s="46"/>
      <c r="M369" s="46"/>
      <c r="N369" s="46"/>
      <c r="O369" s="46"/>
      <c r="P369" s="46"/>
      <c r="Q369" s="46"/>
    </row>
    <row r="370" spans="8:17" ht="15">
      <c r="H370" s="46"/>
      <c r="I370" s="46"/>
      <c r="J370" s="46"/>
      <c r="K370" s="46"/>
      <c r="L370" s="46"/>
      <c r="M370" s="46"/>
      <c r="N370" s="46"/>
      <c r="O370" s="46"/>
      <c r="P370" s="46"/>
      <c r="Q370" s="46"/>
    </row>
    <row r="371" spans="8:17" ht="15">
      <c r="H371" s="46"/>
      <c r="I371" s="46"/>
      <c r="J371" s="46"/>
      <c r="K371" s="46"/>
      <c r="L371" s="46"/>
      <c r="M371" s="46"/>
      <c r="N371" s="46"/>
      <c r="O371" s="46"/>
      <c r="P371" s="46"/>
      <c r="Q371" s="46"/>
    </row>
    <row r="372" spans="8:17" ht="15">
      <c r="H372" s="46"/>
      <c r="I372" s="46"/>
      <c r="J372" s="46"/>
      <c r="K372" s="46"/>
      <c r="L372" s="46"/>
      <c r="M372" s="46"/>
      <c r="N372" s="46"/>
      <c r="O372" s="46"/>
      <c r="P372" s="46"/>
      <c r="Q372" s="46"/>
    </row>
    <row r="373" spans="8:17" ht="15">
      <c r="H373" s="46"/>
      <c r="I373" s="46"/>
      <c r="J373" s="46"/>
      <c r="K373" s="46"/>
      <c r="L373" s="46"/>
      <c r="M373" s="46"/>
      <c r="N373" s="46"/>
      <c r="O373" s="46"/>
      <c r="P373" s="46"/>
      <c r="Q373" s="46"/>
    </row>
    <row r="374" spans="8:17" ht="15">
      <c r="H374" s="46"/>
      <c r="I374" s="46"/>
      <c r="J374" s="46"/>
      <c r="K374" s="46"/>
      <c r="L374" s="46"/>
      <c r="M374" s="46"/>
      <c r="N374" s="46"/>
      <c r="O374" s="46"/>
      <c r="P374" s="46"/>
      <c r="Q374" s="46"/>
    </row>
    <row r="375" spans="8:17" ht="15">
      <c r="H375" s="46"/>
      <c r="I375" s="46"/>
      <c r="J375" s="46"/>
      <c r="K375" s="46"/>
      <c r="L375" s="46"/>
      <c r="M375" s="46"/>
      <c r="N375" s="46"/>
      <c r="O375" s="46"/>
      <c r="P375" s="46"/>
      <c r="Q375" s="46"/>
    </row>
    <row r="376" spans="8:17" ht="15">
      <c r="H376" s="46"/>
      <c r="I376" s="46"/>
      <c r="J376" s="46"/>
      <c r="K376" s="46"/>
      <c r="L376" s="46"/>
      <c r="M376" s="46"/>
      <c r="N376" s="46"/>
      <c r="O376" s="46"/>
      <c r="P376" s="46"/>
      <c r="Q376" s="46"/>
    </row>
    <row r="377" spans="8:17" ht="15">
      <c r="H377" s="46"/>
      <c r="I377" s="46"/>
      <c r="J377" s="46"/>
      <c r="K377" s="46"/>
      <c r="L377" s="46"/>
      <c r="M377" s="46"/>
      <c r="N377" s="46"/>
      <c r="O377" s="46"/>
      <c r="P377" s="46"/>
      <c r="Q377" s="46"/>
    </row>
    <row r="378" spans="8:17" ht="15">
      <c r="H378" s="46"/>
      <c r="I378" s="46"/>
      <c r="J378" s="46"/>
      <c r="K378" s="46"/>
      <c r="L378" s="46"/>
      <c r="M378" s="46"/>
      <c r="N378" s="46"/>
      <c r="O378" s="46"/>
      <c r="P378" s="46"/>
      <c r="Q378" s="46"/>
    </row>
    <row r="379" spans="8:17" ht="15">
      <c r="H379" s="46"/>
      <c r="I379" s="46"/>
      <c r="J379" s="46"/>
      <c r="K379" s="46"/>
      <c r="L379" s="46"/>
      <c r="M379" s="46"/>
      <c r="N379" s="46"/>
      <c r="O379" s="46"/>
      <c r="P379" s="46"/>
      <c r="Q379" s="46"/>
    </row>
    <row r="380" spans="8:17" ht="15">
      <c r="H380" s="46"/>
      <c r="I380" s="46"/>
      <c r="J380" s="46"/>
      <c r="K380" s="46"/>
      <c r="L380" s="46"/>
      <c r="M380" s="46"/>
      <c r="N380" s="46"/>
      <c r="O380" s="46"/>
      <c r="P380" s="46"/>
      <c r="Q380" s="46"/>
    </row>
    <row r="381" spans="8:17" ht="15">
      <c r="H381" s="46"/>
      <c r="I381" s="46"/>
      <c r="J381" s="46"/>
      <c r="K381" s="46"/>
      <c r="L381" s="46"/>
      <c r="M381" s="46"/>
      <c r="N381" s="46"/>
      <c r="O381" s="46"/>
      <c r="P381" s="46"/>
      <c r="Q381" s="46"/>
    </row>
    <row r="382" spans="8:17" ht="15">
      <c r="H382" s="46"/>
      <c r="I382" s="46"/>
      <c r="J382" s="46"/>
      <c r="K382" s="46"/>
      <c r="L382" s="46"/>
      <c r="M382" s="46"/>
      <c r="N382" s="46"/>
      <c r="O382" s="46"/>
      <c r="P382" s="46"/>
      <c r="Q382" s="46"/>
    </row>
    <row r="383" spans="8:17" ht="15">
      <c r="H383" s="46"/>
      <c r="I383" s="46"/>
      <c r="J383" s="46"/>
      <c r="K383" s="46"/>
      <c r="L383" s="46"/>
      <c r="M383" s="46"/>
      <c r="N383" s="46"/>
      <c r="O383" s="46"/>
      <c r="P383" s="46"/>
      <c r="Q383" s="46"/>
    </row>
    <row r="384" spans="8:17" ht="15">
      <c r="H384" s="46"/>
      <c r="I384" s="46"/>
      <c r="J384" s="46"/>
      <c r="K384" s="46"/>
      <c r="L384" s="46"/>
      <c r="M384" s="46"/>
      <c r="N384" s="46"/>
      <c r="O384" s="46"/>
      <c r="P384" s="46"/>
      <c r="Q384" s="46"/>
    </row>
    <row r="385" spans="8:17" ht="15">
      <c r="H385" s="46"/>
      <c r="I385" s="46"/>
      <c r="J385" s="46"/>
      <c r="K385" s="46"/>
      <c r="L385" s="46"/>
      <c r="M385" s="46"/>
      <c r="N385" s="46"/>
      <c r="O385" s="46"/>
      <c r="P385" s="46"/>
      <c r="Q385" s="46"/>
    </row>
    <row r="386" spans="8:17" ht="15">
      <c r="H386" s="46"/>
      <c r="I386" s="46"/>
      <c r="J386" s="46"/>
      <c r="K386" s="46"/>
      <c r="L386" s="46"/>
      <c r="M386" s="46"/>
      <c r="N386" s="46"/>
      <c r="O386" s="46"/>
      <c r="P386" s="46"/>
      <c r="Q386" s="46"/>
    </row>
    <row r="387" spans="8:17" ht="15">
      <c r="H387" s="46"/>
      <c r="I387" s="46"/>
      <c r="J387" s="46"/>
      <c r="K387" s="46"/>
      <c r="L387" s="46"/>
      <c r="M387" s="46"/>
      <c r="N387" s="46"/>
      <c r="O387" s="46"/>
      <c r="P387" s="46"/>
      <c r="Q387" s="46"/>
    </row>
    <row r="388" spans="8:17" ht="15">
      <c r="H388" s="46"/>
      <c r="I388" s="46"/>
      <c r="J388" s="46"/>
      <c r="K388" s="46"/>
      <c r="L388" s="46"/>
      <c r="M388" s="46"/>
      <c r="N388" s="46"/>
      <c r="O388" s="46"/>
      <c r="P388" s="46"/>
      <c r="Q388" s="46"/>
    </row>
    <row r="389" spans="8:17" ht="15">
      <c r="H389" s="46"/>
      <c r="I389" s="46"/>
      <c r="J389" s="46"/>
      <c r="K389" s="46"/>
      <c r="L389" s="46"/>
      <c r="M389" s="46"/>
      <c r="N389" s="46"/>
      <c r="O389" s="46"/>
      <c r="P389" s="46"/>
      <c r="Q389" s="46"/>
    </row>
    <row r="390" spans="8:17" ht="15">
      <c r="H390" s="46"/>
      <c r="I390" s="46"/>
      <c r="J390" s="46"/>
      <c r="K390" s="46"/>
      <c r="L390" s="46"/>
      <c r="M390" s="46"/>
      <c r="N390" s="46"/>
      <c r="O390" s="46"/>
      <c r="P390" s="46"/>
      <c r="Q390" s="46"/>
    </row>
    <row r="391" spans="8:17" ht="15">
      <c r="H391" s="46"/>
      <c r="I391" s="46"/>
      <c r="J391" s="46"/>
      <c r="K391" s="46"/>
      <c r="L391" s="46"/>
      <c r="M391" s="46"/>
      <c r="N391" s="46"/>
      <c r="O391" s="46"/>
      <c r="P391" s="46"/>
      <c r="Q391" s="46"/>
    </row>
    <row r="392" spans="8:17" ht="15">
      <c r="H392" s="46"/>
      <c r="I392" s="46"/>
      <c r="J392" s="46"/>
      <c r="K392" s="46"/>
      <c r="L392" s="46"/>
      <c r="M392" s="46"/>
      <c r="N392" s="46"/>
      <c r="O392" s="46"/>
      <c r="P392" s="46"/>
      <c r="Q392" s="46"/>
    </row>
    <row r="393" spans="8:17" ht="15">
      <c r="H393" s="46"/>
      <c r="I393" s="46"/>
      <c r="J393" s="46"/>
      <c r="K393" s="46"/>
      <c r="L393" s="46"/>
      <c r="M393" s="46"/>
      <c r="N393" s="46"/>
      <c r="O393" s="46"/>
      <c r="P393" s="46"/>
      <c r="Q393" s="46"/>
    </row>
    <row r="394" spans="8:17" ht="15">
      <c r="H394" s="46"/>
      <c r="I394" s="46"/>
      <c r="J394" s="46"/>
      <c r="K394" s="46"/>
      <c r="L394" s="46"/>
      <c r="M394" s="46"/>
      <c r="N394" s="46"/>
      <c r="O394" s="46"/>
      <c r="P394" s="46"/>
      <c r="Q394" s="46"/>
    </row>
    <row r="395" spans="8:17" ht="15">
      <c r="H395" s="46"/>
      <c r="I395" s="46"/>
      <c r="J395" s="46"/>
      <c r="K395" s="46"/>
      <c r="L395" s="46"/>
      <c r="M395" s="46"/>
      <c r="N395" s="46"/>
      <c r="O395" s="46"/>
      <c r="P395" s="46"/>
      <c r="Q395" s="46"/>
    </row>
    <row r="396" spans="8:17" ht="15">
      <c r="H396" s="46"/>
      <c r="I396" s="46"/>
      <c r="J396" s="46"/>
      <c r="K396" s="46"/>
      <c r="L396" s="46"/>
      <c r="M396" s="46"/>
      <c r="N396" s="46"/>
      <c r="O396" s="46"/>
      <c r="P396" s="46"/>
      <c r="Q396" s="46"/>
    </row>
    <row r="397" spans="8:17" ht="15">
      <c r="H397" s="46"/>
      <c r="I397" s="46"/>
      <c r="J397" s="46"/>
      <c r="K397" s="46"/>
      <c r="L397" s="46"/>
      <c r="M397" s="46"/>
      <c r="N397" s="46"/>
      <c r="O397" s="46"/>
      <c r="P397" s="46"/>
      <c r="Q397" s="46"/>
    </row>
    <row r="398" spans="8:17" ht="15">
      <c r="H398" s="46"/>
      <c r="I398" s="46"/>
      <c r="J398" s="46"/>
      <c r="K398" s="46"/>
      <c r="L398" s="46"/>
      <c r="M398" s="46"/>
      <c r="N398" s="46"/>
      <c r="O398" s="46"/>
      <c r="P398" s="46"/>
      <c r="Q398" s="46"/>
    </row>
    <row r="399" spans="8:17" ht="15">
      <c r="H399" s="46"/>
      <c r="I399" s="46"/>
      <c r="J399" s="46"/>
      <c r="K399" s="46"/>
      <c r="L399" s="46"/>
      <c r="M399" s="46"/>
      <c r="N399" s="46"/>
      <c r="O399" s="46"/>
      <c r="P399" s="46"/>
      <c r="Q399" s="46"/>
    </row>
    <row r="400" spans="8:17" ht="15">
      <c r="H400" s="46"/>
      <c r="I400" s="46"/>
      <c r="J400" s="46"/>
      <c r="K400" s="46"/>
      <c r="L400" s="46"/>
      <c r="M400" s="46"/>
      <c r="N400" s="46"/>
      <c r="O400" s="46"/>
      <c r="P400" s="46"/>
      <c r="Q400" s="46"/>
    </row>
    <row r="401" spans="8:17" ht="15">
      <c r="H401" s="46"/>
      <c r="I401" s="46"/>
      <c r="J401" s="46"/>
      <c r="K401" s="46"/>
      <c r="L401" s="46"/>
      <c r="M401" s="46"/>
      <c r="N401" s="46"/>
      <c r="O401" s="46"/>
      <c r="P401" s="46"/>
      <c r="Q401" s="46"/>
    </row>
    <row r="402" spans="8:17" ht="15">
      <c r="H402" s="46"/>
      <c r="I402" s="46"/>
      <c r="J402" s="46"/>
      <c r="K402" s="46"/>
      <c r="L402" s="46"/>
      <c r="M402" s="46"/>
      <c r="N402" s="46"/>
      <c r="O402" s="46"/>
      <c r="P402" s="46"/>
      <c r="Q402" s="46"/>
    </row>
    <row r="403" spans="8:17" ht="15">
      <c r="H403" s="46"/>
      <c r="I403" s="46"/>
      <c r="J403" s="46"/>
      <c r="K403" s="46"/>
      <c r="L403" s="46"/>
      <c r="M403" s="46"/>
      <c r="N403" s="46"/>
      <c r="O403" s="46"/>
      <c r="P403" s="46"/>
      <c r="Q403" s="46"/>
    </row>
    <row r="404" spans="8:17" ht="15">
      <c r="H404" s="46"/>
      <c r="I404" s="46"/>
      <c r="J404" s="46"/>
      <c r="K404" s="46"/>
      <c r="L404" s="46"/>
      <c r="M404" s="46"/>
      <c r="N404" s="46"/>
      <c r="O404" s="46"/>
      <c r="P404" s="46"/>
      <c r="Q404" s="46"/>
    </row>
    <row r="405" spans="8:17" ht="15">
      <c r="H405" s="46"/>
      <c r="I405" s="46"/>
      <c r="J405" s="46"/>
      <c r="K405" s="46"/>
      <c r="L405" s="46"/>
      <c r="M405" s="46"/>
      <c r="N405" s="46"/>
      <c r="O405" s="46"/>
      <c r="P405" s="46"/>
      <c r="Q405" s="46"/>
    </row>
    <row r="406" spans="8:17" ht="15">
      <c r="H406" s="46"/>
      <c r="I406" s="46"/>
      <c r="J406" s="46"/>
      <c r="K406" s="46"/>
      <c r="L406" s="46"/>
      <c r="M406" s="46"/>
      <c r="N406" s="46"/>
      <c r="O406" s="46"/>
      <c r="P406" s="46"/>
      <c r="Q406" s="46"/>
    </row>
    <row r="407" spans="8:17" ht="15">
      <c r="H407" s="46"/>
      <c r="I407" s="46"/>
      <c r="J407" s="46"/>
      <c r="K407" s="46"/>
      <c r="L407" s="46"/>
      <c r="M407" s="46"/>
      <c r="N407" s="46"/>
      <c r="O407" s="46"/>
      <c r="P407" s="46"/>
      <c r="Q407" s="46"/>
    </row>
    <row r="408" spans="8:17" ht="15">
      <c r="H408" s="46"/>
      <c r="I408" s="46"/>
      <c r="J408" s="46"/>
      <c r="K408" s="46"/>
      <c r="L408" s="46"/>
      <c r="M408" s="46"/>
      <c r="N408" s="46"/>
      <c r="O408" s="46"/>
      <c r="P408" s="46"/>
      <c r="Q408" s="46"/>
    </row>
    <row r="409" spans="8:17" ht="15">
      <c r="H409" s="46"/>
      <c r="I409" s="46"/>
      <c r="J409" s="46"/>
      <c r="K409" s="46"/>
      <c r="L409" s="46"/>
      <c r="M409" s="46"/>
      <c r="N409" s="46"/>
      <c r="O409" s="46"/>
      <c r="P409" s="46"/>
      <c r="Q409" s="46"/>
    </row>
    <row r="410" spans="8:17" ht="15">
      <c r="H410" s="46"/>
      <c r="I410" s="46"/>
      <c r="J410" s="46"/>
      <c r="K410" s="46"/>
      <c r="L410" s="46"/>
      <c r="M410" s="46"/>
      <c r="N410" s="46"/>
      <c r="O410" s="46"/>
      <c r="P410" s="46"/>
      <c r="Q410" s="46"/>
    </row>
    <row r="411" spans="8:17" ht="15">
      <c r="H411" s="46"/>
      <c r="I411" s="46"/>
      <c r="J411" s="46"/>
      <c r="K411" s="46"/>
      <c r="L411" s="46"/>
      <c r="M411" s="46"/>
      <c r="N411" s="46"/>
      <c r="O411" s="46"/>
      <c r="P411" s="46"/>
      <c r="Q411" s="46"/>
    </row>
    <row r="412" spans="8:17" ht="15">
      <c r="H412" s="46"/>
      <c r="I412" s="46"/>
      <c r="J412" s="46"/>
      <c r="K412" s="46"/>
      <c r="L412" s="46"/>
      <c r="M412" s="46"/>
      <c r="N412" s="46"/>
      <c r="O412" s="46"/>
      <c r="P412" s="46"/>
      <c r="Q412" s="46"/>
    </row>
    <row r="413" spans="8:17" ht="15">
      <c r="H413" s="46"/>
      <c r="I413" s="46"/>
      <c r="J413" s="46"/>
      <c r="K413" s="46"/>
      <c r="L413" s="46"/>
      <c r="M413" s="46"/>
      <c r="N413" s="46"/>
      <c r="O413" s="46"/>
      <c r="P413" s="46"/>
      <c r="Q413" s="46"/>
    </row>
    <row r="414" spans="8:17" ht="15">
      <c r="H414" s="46"/>
      <c r="I414" s="46"/>
      <c r="J414" s="46"/>
      <c r="K414" s="46"/>
      <c r="L414" s="46"/>
      <c r="M414" s="46"/>
      <c r="N414" s="46"/>
      <c r="O414" s="46"/>
      <c r="P414" s="46"/>
      <c r="Q414" s="46"/>
    </row>
    <row r="415" spans="8:17" ht="15">
      <c r="H415" s="46"/>
      <c r="I415" s="46"/>
      <c r="J415" s="46"/>
      <c r="K415" s="46"/>
      <c r="L415" s="46"/>
      <c r="M415" s="46"/>
      <c r="N415" s="46"/>
      <c r="O415" s="46"/>
      <c r="P415" s="46"/>
      <c r="Q415" s="46"/>
    </row>
    <row r="416" spans="8:17" ht="15">
      <c r="H416" s="46"/>
      <c r="I416" s="46"/>
      <c r="J416" s="46"/>
      <c r="K416" s="46"/>
      <c r="L416" s="46"/>
      <c r="M416" s="46"/>
      <c r="N416" s="46"/>
      <c r="O416" s="46"/>
      <c r="P416" s="46"/>
      <c r="Q416" s="46"/>
    </row>
    <row r="417" spans="8:17" ht="15">
      <c r="H417" s="46"/>
      <c r="I417" s="46"/>
      <c r="J417" s="46"/>
      <c r="K417" s="46"/>
      <c r="L417" s="46"/>
      <c r="M417" s="46"/>
      <c r="N417" s="46"/>
      <c r="O417" s="46"/>
      <c r="P417" s="46"/>
      <c r="Q417" s="46"/>
    </row>
    <row r="418" spans="8:17" ht="15">
      <c r="H418" s="46"/>
      <c r="I418" s="46"/>
      <c r="J418" s="46"/>
      <c r="K418" s="46"/>
      <c r="L418" s="46"/>
      <c r="M418" s="46"/>
      <c r="N418" s="46"/>
      <c r="O418" s="46"/>
      <c r="P418" s="46"/>
      <c r="Q418" s="46"/>
    </row>
    <row r="419" spans="8:17" ht="15">
      <c r="H419" s="46"/>
      <c r="I419" s="46"/>
      <c r="J419" s="46"/>
      <c r="K419" s="46"/>
      <c r="L419" s="46"/>
      <c r="M419" s="46"/>
      <c r="N419" s="46"/>
      <c r="O419" s="46"/>
      <c r="P419" s="46"/>
      <c r="Q419" s="46"/>
    </row>
    <row r="420" spans="8:17" ht="15">
      <c r="H420" s="46"/>
      <c r="I420" s="46"/>
      <c r="J420" s="46"/>
      <c r="K420" s="46"/>
      <c r="L420" s="46"/>
      <c r="M420" s="46"/>
      <c r="N420" s="46"/>
      <c r="O420" s="46"/>
      <c r="P420" s="46"/>
      <c r="Q420" s="46"/>
    </row>
    <row r="421" spans="8:17" ht="15">
      <c r="H421" s="46"/>
      <c r="I421" s="46"/>
      <c r="J421" s="46"/>
      <c r="K421" s="46"/>
      <c r="L421" s="46"/>
      <c r="M421" s="46"/>
      <c r="N421" s="46"/>
      <c r="O421" s="46"/>
      <c r="P421" s="46"/>
      <c r="Q421" s="46"/>
    </row>
    <row r="422" spans="8:17" ht="15">
      <c r="H422" s="46"/>
      <c r="I422" s="46"/>
      <c r="J422" s="46"/>
      <c r="K422" s="46"/>
      <c r="L422" s="46"/>
      <c r="M422" s="46"/>
      <c r="N422" s="46"/>
      <c r="O422" s="46"/>
      <c r="P422" s="46"/>
      <c r="Q422" s="46"/>
    </row>
    <row r="423" spans="8:17" ht="15">
      <c r="H423" s="46"/>
      <c r="I423" s="46"/>
      <c r="J423" s="46"/>
      <c r="K423" s="46"/>
      <c r="L423" s="46"/>
      <c r="M423" s="46"/>
      <c r="N423" s="46"/>
      <c r="O423" s="46"/>
      <c r="P423" s="46"/>
      <c r="Q423" s="46"/>
    </row>
    <row r="424" spans="8:17" ht="15">
      <c r="H424" s="46"/>
      <c r="I424" s="46"/>
      <c r="J424" s="46"/>
      <c r="K424" s="46"/>
      <c r="L424" s="46"/>
      <c r="M424" s="46"/>
      <c r="N424" s="46"/>
      <c r="O424" s="46"/>
      <c r="P424" s="46"/>
      <c r="Q424" s="46"/>
    </row>
    <row r="425" spans="8:17" ht="15">
      <c r="H425" s="46"/>
      <c r="I425" s="46"/>
      <c r="J425" s="46"/>
      <c r="K425" s="46"/>
      <c r="L425" s="46"/>
      <c r="M425" s="46"/>
      <c r="N425" s="46"/>
      <c r="O425" s="46"/>
      <c r="P425" s="46"/>
      <c r="Q425" s="46"/>
    </row>
    <row r="426" spans="8:17" ht="15">
      <c r="H426" s="46"/>
      <c r="I426" s="46"/>
      <c r="J426" s="46"/>
      <c r="K426" s="46"/>
      <c r="L426" s="46"/>
      <c r="M426" s="46"/>
      <c r="N426" s="46"/>
      <c r="O426" s="46"/>
      <c r="P426" s="46"/>
      <c r="Q426" s="46"/>
    </row>
    <row r="427" spans="8:17" ht="15">
      <c r="H427" s="46"/>
      <c r="I427" s="46"/>
      <c r="J427" s="46"/>
      <c r="K427" s="46"/>
      <c r="L427" s="46"/>
      <c r="M427" s="46"/>
      <c r="N427" s="46"/>
      <c r="O427" s="46"/>
      <c r="P427" s="46"/>
      <c r="Q427" s="46"/>
    </row>
    <row r="428" spans="8:17" ht="15">
      <c r="H428" s="46"/>
      <c r="I428" s="46"/>
      <c r="J428" s="46"/>
      <c r="K428" s="46"/>
      <c r="L428" s="46"/>
      <c r="M428" s="46"/>
      <c r="N428" s="46"/>
      <c r="O428" s="46"/>
      <c r="P428" s="46"/>
      <c r="Q428" s="46"/>
    </row>
    <row r="429" spans="8:17" ht="15">
      <c r="H429" s="46"/>
      <c r="I429" s="46"/>
      <c r="J429" s="46"/>
      <c r="K429" s="46"/>
      <c r="L429" s="46"/>
      <c r="M429" s="46"/>
      <c r="N429" s="46"/>
      <c r="O429" s="46"/>
      <c r="P429" s="46"/>
      <c r="Q429" s="46"/>
    </row>
    <row r="430" spans="8:17" ht="15">
      <c r="H430" s="46"/>
      <c r="I430" s="46"/>
      <c r="J430" s="46"/>
      <c r="K430" s="46"/>
      <c r="L430" s="46"/>
      <c r="M430" s="46"/>
      <c r="N430" s="46"/>
      <c r="O430" s="46"/>
      <c r="P430" s="46"/>
      <c r="Q430" s="46"/>
    </row>
    <row r="431" spans="8:17" ht="15">
      <c r="H431" s="46"/>
      <c r="I431" s="46"/>
      <c r="J431" s="46"/>
      <c r="K431" s="46"/>
      <c r="L431" s="46"/>
      <c r="M431" s="46"/>
      <c r="N431" s="46"/>
      <c r="O431" s="46"/>
      <c r="P431" s="46"/>
      <c r="Q431" s="46"/>
    </row>
    <row r="432" spans="8:17" ht="15">
      <c r="H432" s="46"/>
      <c r="I432" s="46"/>
      <c r="J432" s="46"/>
      <c r="K432" s="46"/>
      <c r="L432" s="46"/>
      <c r="M432" s="46"/>
      <c r="N432" s="46"/>
      <c r="O432" s="46"/>
      <c r="P432" s="46"/>
      <c r="Q432" s="46"/>
    </row>
    <row r="433" spans="8:17" ht="15">
      <c r="H433" s="46"/>
      <c r="I433" s="46"/>
      <c r="J433" s="46"/>
      <c r="K433" s="46"/>
      <c r="L433" s="46"/>
      <c r="M433" s="46"/>
      <c r="N433" s="46"/>
      <c r="O433" s="46"/>
      <c r="P433" s="46"/>
      <c r="Q433" s="46"/>
    </row>
    <row r="434" spans="8:17" ht="15">
      <c r="H434" s="46"/>
      <c r="I434" s="46"/>
      <c r="J434" s="46"/>
      <c r="K434" s="46"/>
      <c r="L434" s="46"/>
      <c r="M434" s="46"/>
      <c r="N434" s="46"/>
      <c r="O434" s="46"/>
      <c r="P434" s="46"/>
      <c r="Q434" s="46"/>
    </row>
    <row r="435" spans="8:17" ht="15">
      <c r="H435" s="46"/>
      <c r="I435" s="46"/>
      <c r="J435" s="46"/>
      <c r="K435" s="46"/>
      <c r="L435" s="46"/>
      <c r="M435" s="46"/>
      <c r="N435" s="46"/>
      <c r="O435" s="46"/>
      <c r="P435" s="46"/>
      <c r="Q435" s="46"/>
    </row>
    <row r="436" spans="8:17" ht="15">
      <c r="H436" s="46"/>
      <c r="I436" s="46"/>
      <c r="J436" s="46"/>
      <c r="K436" s="46"/>
      <c r="L436" s="46"/>
      <c r="M436" s="46"/>
      <c r="N436" s="46"/>
      <c r="O436" s="46"/>
      <c r="P436" s="46"/>
      <c r="Q436" s="46"/>
    </row>
    <row r="437" spans="8:17" ht="15">
      <c r="H437" s="46"/>
      <c r="I437" s="46"/>
      <c r="J437" s="46"/>
      <c r="K437" s="46"/>
      <c r="L437" s="46"/>
      <c r="M437" s="46"/>
      <c r="N437" s="46"/>
      <c r="O437" s="46"/>
      <c r="P437" s="46"/>
      <c r="Q437" s="46"/>
    </row>
    <row r="438" spans="8:17" ht="15">
      <c r="H438" s="46"/>
      <c r="I438" s="46"/>
      <c r="J438" s="46"/>
      <c r="K438" s="46"/>
      <c r="L438" s="46"/>
      <c r="M438" s="46"/>
      <c r="N438" s="46"/>
      <c r="O438" s="46"/>
      <c r="P438" s="46"/>
      <c r="Q438" s="46"/>
    </row>
    <row r="439" spans="8:17" ht="15">
      <c r="H439" s="46"/>
      <c r="I439" s="46"/>
      <c r="J439" s="46"/>
      <c r="K439" s="46"/>
      <c r="L439" s="46"/>
      <c r="M439" s="46"/>
      <c r="N439" s="46"/>
      <c r="O439" s="46"/>
      <c r="P439" s="46"/>
      <c r="Q439" s="46"/>
    </row>
    <row r="440" spans="8:17" ht="15">
      <c r="H440" s="46"/>
      <c r="I440" s="46"/>
      <c r="J440" s="46"/>
      <c r="K440" s="46"/>
      <c r="L440" s="46"/>
      <c r="M440" s="46"/>
      <c r="N440" s="46"/>
      <c r="O440" s="46"/>
      <c r="P440" s="46"/>
      <c r="Q440" s="46"/>
    </row>
    <row r="441" spans="8:17" ht="15">
      <c r="H441" s="46"/>
      <c r="I441" s="46"/>
      <c r="J441" s="46"/>
      <c r="K441" s="46"/>
      <c r="L441" s="46"/>
      <c r="M441" s="46"/>
      <c r="N441" s="46"/>
      <c r="O441" s="46"/>
      <c r="P441" s="46"/>
      <c r="Q441" s="46"/>
    </row>
    <row r="442" spans="8:17" ht="15">
      <c r="H442" s="46"/>
      <c r="I442" s="46"/>
      <c r="J442" s="46"/>
      <c r="K442" s="46"/>
      <c r="L442" s="46"/>
      <c r="M442" s="46"/>
      <c r="N442" s="46"/>
      <c r="O442" s="46"/>
      <c r="P442" s="46"/>
      <c r="Q442" s="46"/>
    </row>
    <row r="443" spans="8:17" ht="15">
      <c r="H443" s="46"/>
      <c r="I443" s="46"/>
      <c r="J443" s="46"/>
      <c r="K443" s="46"/>
      <c r="L443" s="46"/>
      <c r="M443" s="46"/>
      <c r="N443" s="46"/>
      <c r="O443" s="46"/>
      <c r="P443" s="46"/>
      <c r="Q443" s="46"/>
    </row>
    <row r="444" spans="8:17" ht="15">
      <c r="H444" s="46"/>
      <c r="I444" s="46"/>
      <c r="J444" s="46"/>
      <c r="K444" s="46"/>
      <c r="L444" s="46"/>
      <c r="M444" s="46"/>
      <c r="N444" s="46"/>
      <c r="O444" s="46"/>
      <c r="P444" s="46"/>
      <c r="Q444" s="46"/>
    </row>
    <row r="445" spans="8:17" ht="15">
      <c r="H445" s="46"/>
      <c r="I445" s="46"/>
      <c r="J445" s="46"/>
      <c r="K445" s="46"/>
      <c r="L445" s="46"/>
      <c r="M445" s="46"/>
      <c r="N445" s="46"/>
      <c r="O445" s="46"/>
      <c r="P445" s="46"/>
      <c r="Q445" s="46"/>
    </row>
    <row r="446" spans="8:17" ht="15">
      <c r="H446" s="46"/>
      <c r="I446" s="46"/>
      <c r="J446" s="46"/>
      <c r="K446" s="46"/>
      <c r="L446" s="46"/>
      <c r="M446" s="46"/>
      <c r="N446" s="46"/>
      <c r="O446" s="46"/>
      <c r="P446" s="46"/>
      <c r="Q446" s="46"/>
    </row>
    <row r="447" spans="8:17" ht="15">
      <c r="H447" s="46"/>
      <c r="I447" s="46"/>
      <c r="J447" s="46"/>
      <c r="K447" s="46"/>
      <c r="L447" s="46"/>
      <c r="M447" s="46"/>
      <c r="N447" s="46"/>
      <c r="O447" s="46"/>
      <c r="P447" s="46"/>
      <c r="Q447" s="46"/>
    </row>
    <row r="448" spans="8:17" ht="15">
      <c r="H448" s="46"/>
      <c r="I448" s="46"/>
      <c r="J448" s="46"/>
      <c r="K448" s="46"/>
      <c r="L448" s="46"/>
      <c r="M448" s="46"/>
      <c r="N448" s="46"/>
      <c r="O448" s="46"/>
      <c r="P448" s="46"/>
      <c r="Q448" s="46"/>
    </row>
    <row r="449" spans="8:17" ht="15">
      <c r="H449" s="46"/>
      <c r="I449" s="46"/>
      <c r="J449" s="46"/>
      <c r="K449" s="46"/>
      <c r="L449" s="46"/>
      <c r="M449" s="46"/>
      <c r="N449" s="46"/>
      <c r="O449" s="46"/>
      <c r="P449" s="46"/>
      <c r="Q449" s="46"/>
    </row>
    <row r="450" spans="8:17" ht="15">
      <c r="H450" s="46"/>
      <c r="I450" s="46"/>
      <c r="J450" s="46"/>
      <c r="K450" s="46"/>
      <c r="L450" s="46"/>
      <c r="M450" s="46"/>
      <c r="N450" s="46"/>
      <c r="O450" s="46"/>
      <c r="P450" s="46"/>
      <c r="Q450" s="46"/>
    </row>
    <row r="451" spans="8:17" ht="15">
      <c r="H451" s="46"/>
      <c r="I451" s="46"/>
      <c r="J451" s="46"/>
      <c r="K451" s="46"/>
      <c r="L451" s="46"/>
      <c r="M451" s="46"/>
      <c r="N451" s="46"/>
      <c r="O451" s="46"/>
      <c r="P451" s="46"/>
      <c r="Q451" s="46"/>
    </row>
    <row r="452" spans="8:17" ht="15">
      <c r="H452" s="46"/>
      <c r="I452" s="46"/>
      <c r="J452" s="46"/>
      <c r="K452" s="46"/>
      <c r="L452" s="46"/>
      <c r="M452" s="46"/>
      <c r="N452" s="46"/>
      <c r="O452" s="46"/>
      <c r="P452" s="46"/>
      <c r="Q452" s="46"/>
    </row>
    <row r="453" spans="8:17" ht="15">
      <c r="H453" s="46"/>
      <c r="I453" s="46"/>
      <c r="J453" s="46"/>
      <c r="K453" s="46"/>
      <c r="L453" s="46"/>
      <c r="M453" s="46"/>
      <c r="N453" s="46"/>
      <c r="O453" s="46"/>
      <c r="P453" s="46"/>
      <c r="Q453" s="46"/>
    </row>
    <row r="454" spans="8:17" ht="15">
      <c r="H454" s="46"/>
      <c r="I454" s="46"/>
      <c r="J454" s="46"/>
      <c r="K454" s="46"/>
      <c r="L454" s="46"/>
      <c r="M454" s="46"/>
      <c r="N454" s="46"/>
      <c r="O454" s="46"/>
      <c r="P454" s="46"/>
      <c r="Q454" s="46"/>
    </row>
    <row r="455" spans="8:17" ht="15">
      <c r="H455" s="46"/>
      <c r="I455" s="46"/>
      <c r="J455" s="46"/>
      <c r="K455" s="46"/>
      <c r="L455" s="46"/>
      <c r="M455" s="46"/>
      <c r="N455" s="46"/>
      <c r="O455" s="46"/>
      <c r="P455" s="46"/>
      <c r="Q455" s="46"/>
    </row>
    <row r="456" spans="8:17" ht="15">
      <c r="H456" s="46"/>
      <c r="I456" s="46"/>
      <c r="J456" s="46"/>
      <c r="K456" s="46"/>
      <c r="L456" s="46"/>
      <c r="M456" s="46"/>
      <c r="N456" s="46"/>
      <c r="O456" s="46"/>
      <c r="P456" s="46"/>
      <c r="Q456" s="46"/>
    </row>
    <row r="457" spans="8:17" ht="15">
      <c r="H457" s="46"/>
      <c r="I457" s="46"/>
      <c r="J457" s="46"/>
      <c r="K457" s="46"/>
      <c r="L457" s="46"/>
      <c r="M457" s="46"/>
      <c r="N457" s="46"/>
      <c r="O457" s="46"/>
      <c r="P457" s="46"/>
      <c r="Q457" s="46"/>
    </row>
    <row r="458" spans="8:17" ht="15">
      <c r="H458" s="46"/>
      <c r="I458" s="46"/>
      <c r="J458" s="46"/>
      <c r="K458" s="46"/>
      <c r="L458" s="46"/>
      <c r="M458" s="46"/>
      <c r="N458" s="46"/>
      <c r="O458" s="46"/>
      <c r="P458" s="46"/>
      <c r="Q458" s="46"/>
    </row>
    <row r="459" spans="8:17" ht="15">
      <c r="H459" s="46"/>
      <c r="I459" s="46"/>
      <c r="J459" s="46"/>
      <c r="K459" s="46"/>
      <c r="L459" s="46"/>
      <c r="M459" s="46"/>
      <c r="N459" s="46"/>
      <c r="O459" s="46"/>
      <c r="P459" s="46"/>
      <c r="Q459" s="46"/>
    </row>
    <row r="460" spans="8:17" ht="15">
      <c r="H460" s="46"/>
      <c r="I460" s="46"/>
      <c r="J460" s="46"/>
      <c r="K460" s="46"/>
      <c r="L460" s="46"/>
      <c r="M460" s="46"/>
      <c r="N460" s="46"/>
      <c r="O460" s="46"/>
      <c r="P460" s="46"/>
      <c r="Q460" s="46"/>
    </row>
    <row r="461" spans="8:17" ht="15">
      <c r="H461" s="46"/>
      <c r="I461" s="46"/>
      <c r="J461" s="46"/>
      <c r="K461" s="46"/>
      <c r="L461" s="46"/>
      <c r="M461" s="46"/>
      <c r="N461" s="46"/>
      <c r="O461" s="46"/>
      <c r="P461" s="46"/>
      <c r="Q461" s="46"/>
    </row>
    <row r="462" spans="8:17" ht="15">
      <c r="H462" s="46"/>
      <c r="I462" s="46"/>
      <c r="J462" s="46"/>
      <c r="K462" s="46"/>
      <c r="L462" s="46"/>
      <c r="M462" s="46"/>
      <c r="N462" s="46"/>
      <c r="O462" s="46"/>
      <c r="P462" s="46"/>
      <c r="Q462" s="46"/>
    </row>
    <row r="463" spans="8:17" ht="15">
      <c r="H463" s="46"/>
      <c r="I463" s="46"/>
      <c r="J463" s="46"/>
      <c r="K463" s="46"/>
      <c r="L463" s="46"/>
      <c r="M463" s="46"/>
      <c r="N463" s="46"/>
      <c r="O463" s="46"/>
      <c r="P463" s="46"/>
      <c r="Q463" s="46"/>
    </row>
    <row r="464" spans="8:17" ht="15">
      <c r="H464" s="46"/>
      <c r="I464" s="46"/>
      <c r="J464" s="46"/>
      <c r="K464" s="46"/>
      <c r="L464" s="46"/>
      <c r="M464" s="46"/>
      <c r="N464" s="46"/>
      <c r="O464" s="46"/>
      <c r="P464" s="46"/>
      <c r="Q464" s="46"/>
    </row>
    <row r="465" spans="8:17" ht="15">
      <c r="H465" s="46"/>
      <c r="I465" s="46"/>
      <c r="J465" s="46"/>
      <c r="K465" s="46"/>
      <c r="L465" s="46"/>
      <c r="M465" s="46"/>
      <c r="N465" s="46"/>
      <c r="O465" s="46"/>
      <c r="P465" s="46"/>
      <c r="Q465" s="46"/>
    </row>
    <row r="466" spans="8:17" ht="15">
      <c r="H466" s="46"/>
      <c r="I466" s="46"/>
      <c r="J466" s="46"/>
      <c r="K466" s="46"/>
      <c r="L466" s="46"/>
      <c r="M466" s="46"/>
      <c r="N466" s="46"/>
      <c r="O466" s="46"/>
      <c r="P466" s="46"/>
      <c r="Q466" s="46"/>
    </row>
    <row r="467" spans="8:17" ht="15">
      <c r="H467" s="46"/>
      <c r="I467" s="46"/>
      <c r="J467" s="46"/>
      <c r="K467" s="46"/>
      <c r="L467" s="46"/>
      <c r="M467" s="46"/>
      <c r="N467" s="46"/>
      <c r="O467" s="46"/>
      <c r="P467" s="46"/>
      <c r="Q467" s="46"/>
    </row>
    <row r="468" spans="8:17" ht="15">
      <c r="H468" s="46"/>
      <c r="I468" s="46"/>
      <c r="J468" s="46"/>
      <c r="K468" s="46"/>
      <c r="L468" s="46"/>
      <c r="M468" s="46"/>
      <c r="N468" s="46"/>
      <c r="O468" s="46"/>
      <c r="P468" s="46"/>
      <c r="Q468" s="46"/>
    </row>
    <row r="469" spans="8:17" ht="15">
      <c r="H469" s="46"/>
      <c r="I469" s="46"/>
      <c r="J469" s="46"/>
      <c r="K469" s="46"/>
      <c r="L469" s="46"/>
      <c r="M469" s="46"/>
      <c r="N469" s="46"/>
      <c r="O469" s="46"/>
      <c r="P469" s="46"/>
      <c r="Q469" s="46"/>
    </row>
    <row r="470" spans="8:17" ht="15">
      <c r="H470" s="46"/>
      <c r="I470" s="46"/>
      <c r="J470" s="46"/>
      <c r="K470" s="46"/>
      <c r="L470" s="46"/>
      <c r="M470" s="46"/>
      <c r="N470" s="46"/>
      <c r="O470" s="46"/>
      <c r="P470" s="46"/>
      <c r="Q470" s="46"/>
    </row>
    <row r="471" spans="8:17" ht="15">
      <c r="H471" s="46"/>
      <c r="I471" s="46"/>
      <c r="J471" s="46"/>
      <c r="K471" s="46"/>
      <c r="L471" s="46"/>
      <c r="M471" s="46"/>
      <c r="N471" s="46"/>
      <c r="O471" s="46"/>
      <c r="P471" s="46"/>
      <c r="Q471" s="46"/>
    </row>
    <row r="472" spans="8:17" ht="15">
      <c r="H472" s="46"/>
      <c r="I472" s="46"/>
      <c r="J472" s="46"/>
      <c r="K472" s="46"/>
      <c r="L472" s="46"/>
      <c r="M472" s="46"/>
      <c r="N472" s="46"/>
      <c r="O472" s="46"/>
      <c r="P472" s="46"/>
      <c r="Q472" s="46"/>
    </row>
    <row r="473" spans="8:17" ht="15">
      <c r="H473" s="46"/>
      <c r="I473" s="46"/>
      <c r="J473" s="46"/>
      <c r="K473" s="46"/>
      <c r="L473" s="46"/>
      <c r="M473" s="46"/>
      <c r="N473" s="46"/>
      <c r="O473" s="46"/>
      <c r="P473" s="46"/>
      <c r="Q473" s="46"/>
    </row>
    <row r="474" spans="8:17" ht="15">
      <c r="H474" s="46"/>
      <c r="I474" s="46"/>
      <c r="J474" s="46"/>
      <c r="K474" s="46"/>
      <c r="L474" s="46"/>
      <c r="M474" s="46"/>
      <c r="N474" s="46"/>
      <c r="O474" s="46"/>
      <c r="P474" s="46"/>
      <c r="Q474" s="46"/>
    </row>
    <row r="475" spans="8:17" ht="15">
      <c r="H475" s="46"/>
      <c r="I475" s="46"/>
      <c r="J475" s="46"/>
      <c r="K475" s="46"/>
      <c r="L475" s="46"/>
      <c r="M475" s="46"/>
      <c r="N475" s="46"/>
      <c r="O475" s="46"/>
      <c r="P475" s="46"/>
      <c r="Q475" s="46"/>
    </row>
    <row r="476" spans="8:17" ht="15">
      <c r="H476" s="46"/>
      <c r="I476" s="46"/>
      <c r="J476" s="46"/>
      <c r="K476" s="46"/>
      <c r="L476" s="46"/>
      <c r="M476" s="46"/>
      <c r="N476" s="46"/>
      <c r="O476" s="46"/>
      <c r="P476" s="46"/>
      <c r="Q476" s="46"/>
    </row>
    <row r="477" spans="8:17" ht="15">
      <c r="H477" s="46"/>
      <c r="I477" s="46"/>
      <c r="J477" s="46"/>
      <c r="K477" s="46"/>
      <c r="L477" s="46"/>
      <c r="M477" s="46"/>
      <c r="N477" s="46"/>
      <c r="O477" s="46"/>
      <c r="P477" s="46"/>
      <c r="Q477" s="46"/>
    </row>
    <row r="478" spans="8:17" ht="15">
      <c r="H478" s="46"/>
      <c r="I478" s="46"/>
      <c r="J478" s="46"/>
      <c r="K478" s="46"/>
      <c r="L478" s="46"/>
      <c r="M478" s="46"/>
      <c r="N478" s="46"/>
      <c r="O478" s="46"/>
      <c r="P478" s="46"/>
      <c r="Q478" s="46"/>
    </row>
    <row r="479" spans="8:17" ht="15">
      <c r="H479" s="46"/>
      <c r="I479" s="46"/>
      <c r="J479" s="46"/>
      <c r="K479" s="46"/>
      <c r="L479" s="46"/>
      <c r="M479" s="46"/>
      <c r="N479" s="46"/>
      <c r="O479" s="46"/>
      <c r="P479" s="46"/>
      <c r="Q479" s="46"/>
    </row>
    <row r="480" spans="8:17" ht="15">
      <c r="H480" s="46"/>
      <c r="I480" s="46"/>
      <c r="J480" s="46"/>
      <c r="K480" s="46"/>
      <c r="L480" s="46"/>
      <c r="M480" s="46"/>
      <c r="N480" s="46"/>
      <c r="O480" s="46"/>
      <c r="P480" s="46"/>
      <c r="Q480" s="46"/>
    </row>
    <row r="481" spans="8:17" ht="15">
      <c r="H481" s="46"/>
      <c r="I481" s="46"/>
      <c r="J481" s="46"/>
      <c r="K481" s="46"/>
      <c r="L481" s="46"/>
      <c r="M481" s="46"/>
      <c r="N481" s="46"/>
      <c r="O481" s="46"/>
      <c r="P481" s="46"/>
      <c r="Q481" s="46"/>
    </row>
    <row r="482" spans="8:17" ht="15">
      <c r="H482" s="46"/>
      <c r="I482" s="46"/>
      <c r="J482" s="46"/>
      <c r="K482" s="46"/>
      <c r="L482" s="46"/>
      <c r="M482" s="46"/>
      <c r="N482" s="46"/>
      <c r="O482" s="46"/>
      <c r="P482" s="46"/>
      <c r="Q482" s="46"/>
    </row>
    <row r="483" spans="8:17" ht="15">
      <c r="H483" s="46"/>
      <c r="I483" s="46"/>
      <c r="J483" s="46"/>
      <c r="K483" s="46"/>
      <c r="L483" s="46"/>
      <c r="M483" s="46"/>
      <c r="N483" s="46"/>
      <c r="O483" s="46"/>
      <c r="P483" s="46"/>
      <c r="Q483" s="46"/>
    </row>
    <row r="484" spans="8:17" ht="15">
      <c r="H484" s="46"/>
      <c r="I484" s="46"/>
      <c r="J484" s="46"/>
      <c r="K484" s="46"/>
      <c r="L484" s="46"/>
      <c r="M484" s="46"/>
      <c r="N484" s="46"/>
      <c r="O484" s="46"/>
      <c r="P484" s="46"/>
      <c r="Q484" s="46"/>
    </row>
    <row r="485" spans="8:17" ht="15">
      <c r="H485" s="46"/>
      <c r="I485" s="46"/>
      <c r="J485" s="46"/>
      <c r="K485" s="46"/>
      <c r="L485" s="46"/>
      <c r="M485" s="46"/>
      <c r="N485" s="46"/>
      <c r="O485" s="46"/>
      <c r="P485" s="46"/>
      <c r="Q485" s="46"/>
    </row>
    <row r="486" spans="8:17" ht="15">
      <c r="H486" s="46"/>
      <c r="I486" s="46"/>
      <c r="J486" s="46"/>
      <c r="K486" s="46"/>
      <c r="L486" s="46"/>
      <c r="M486" s="46"/>
      <c r="N486" s="46"/>
      <c r="O486" s="46"/>
      <c r="P486" s="46"/>
      <c r="Q486" s="46"/>
    </row>
    <row r="487" spans="8:17" ht="15">
      <c r="H487" s="46"/>
      <c r="I487" s="46"/>
      <c r="J487" s="46"/>
      <c r="K487" s="46"/>
      <c r="L487" s="46"/>
      <c r="M487" s="46"/>
      <c r="N487" s="46"/>
      <c r="O487" s="46"/>
      <c r="P487" s="46"/>
      <c r="Q487" s="46"/>
    </row>
    <row r="488" spans="8:17" ht="15">
      <c r="H488" s="46"/>
      <c r="I488" s="46"/>
      <c r="J488" s="46"/>
      <c r="K488" s="46"/>
      <c r="L488" s="46"/>
      <c r="M488" s="46"/>
      <c r="N488" s="46"/>
      <c r="O488" s="46"/>
      <c r="P488" s="46"/>
      <c r="Q488" s="46"/>
    </row>
    <row r="489" spans="8:17" ht="15">
      <c r="H489" s="46"/>
      <c r="I489" s="46"/>
      <c r="J489" s="46"/>
      <c r="K489" s="46"/>
      <c r="L489" s="46"/>
      <c r="M489" s="46"/>
      <c r="N489" s="46"/>
      <c r="O489" s="46"/>
      <c r="P489" s="46"/>
      <c r="Q489" s="46"/>
    </row>
    <row r="490" spans="8:17" ht="15">
      <c r="H490" s="46"/>
      <c r="I490" s="46"/>
      <c r="J490" s="46"/>
      <c r="K490" s="46"/>
      <c r="L490" s="46"/>
      <c r="M490" s="46"/>
      <c r="N490" s="46"/>
      <c r="O490" s="46"/>
      <c r="P490" s="46"/>
      <c r="Q490" s="46"/>
    </row>
    <row r="491" spans="8:17" ht="15">
      <c r="H491" s="46"/>
      <c r="I491" s="46"/>
      <c r="J491" s="46"/>
      <c r="K491" s="46"/>
      <c r="L491" s="46"/>
      <c r="M491" s="46"/>
      <c r="N491" s="46"/>
      <c r="O491" s="46"/>
      <c r="P491" s="46"/>
      <c r="Q491" s="46"/>
    </row>
    <row r="492" spans="8:17" ht="15">
      <c r="H492" s="46"/>
      <c r="I492" s="46"/>
      <c r="J492" s="46"/>
      <c r="K492" s="46"/>
      <c r="L492" s="46"/>
      <c r="M492" s="46"/>
      <c r="N492" s="46"/>
      <c r="O492" s="46"/>
      <c r="P492" s="46"/>
      <c r="Q492" s="46"/>
    </row>
    <row r="493" spans="8:17" ht="15">
      <c r="H493" s="46"/>
      <c r="I493" s="46"/>
      <c r="J493" s="46"/>
      <c r="K493" s="46"/>
      <c r="L493" s="46"/>
      <c r="M493" s="46"/>
      <c r="N493" s="46"/>
      <c r="O493" s="46"/>
      <c r="P493" s="46"/>
      <c r="Q493" s="46"/>
    </row>
    <row r="494" spans="8:17" ht="15">
      <c r="H494" s="46"/>
      <c r="I494" s="46"/>
      <c r="J494" s="46"/>
      <c r="K494" s="46"/>
      <c r="L494" s="46"/>
      <c r="M494" s="46"/>
      <c r="N494" s="46"/>
      <c r="O494" s="46"/>
      <c r="P494" s="46"/>
      <c r="Q494" s="46"/>
    </row>
    <row r="495" spans="8:17" ht="15">
      <c r="H495" s="46"/>
      <c r="I495" s="46"/>
      <c r="J495" s="46"/>
      <c r="K495" s="46"/>
      <c r="L495" s="46"/>
      <c r="M495" s="46"/>
      <c r="N495" s="46"/>
      <c r="O495" s="46"/>
      <c r="P495" s="46"/>
      <c r="Q495" s="46"/>
    </row>
    <row r="496" spans="8:17" ht="15">
      <c r="H496" s="46"/>
      <c r="I496" s="46"/>
      <c r="J496" s="46"/>
      <c r="K496" s="46"/>
      <c r="L496" s="46"/>
      <c r="M496" s="46"/>
      <c r="N496" s="46"/>
      <c r="O496" s="46"/>
      <c r="P496" s="46"/>
      <c r="Q496" s="46"/>
    </row>
    <row r="497" spans="8:17" ht="15">
      <c r="H497" s="46"/>
      <c r="I497" s="46"/>
      <c r="J497" s="46"/>
      <c r="K497" s="46"/>
      <c r="L497" s="46"/>
      <c r="M497" s="46"/>
      <c r="N497" s="46"/>
      <c r="O497" s="46"/>
      <c r="P497" s="46"/>
      <c r="Q497" s="46"/>
    </row>
    <row r="498" spans="8:17" ht="15">
      <c r="H498" s="46"/>
      <c r="I498" s="46"/>
      <c r="J498" s="46"/>
      <c r="K498" s="46"/>
      <c r="L498" s="46"/>
      <c r="M498" s="46"/>
      <c r="N498" s="46"/>
      <c r="O498" s="46"/>
      <c r="P498" s="46"/>
      <c r="Q498" s="46"/>
    </row>
    <row r="499" spans="8:17" ht="15">
      <c r="H499" s="46"/>
      <c r="I499" s="46"/>
      <c r="J499" s="46"/>
      <c r="K499" s="46"/>
      <c r="L499" s="46"/>
      <c r="M499" s="46"/>
      <c r="N499" s="46"/>
      <c r="O499" s="46"/>
      <c r="P499" s="46"/>
      <c r="Q499" s="46"/>
    </row>
    <row r="500" spans="8:17" ht="15">
      <c r="H500" s="46"/>
      <c r="I500" s="46"/>
      <c r="J500" s="46"/>
      <c r="K500" s="46"/>
      <c r="L500" s="46"/>
      <c r="M500" s="46"/>
      <c r="N500" s="46"/>
      <c r="O500" s="46"/>
      <c r="P500" s="46"/>
      <c r="Q500" s="46"/>
    </row>
    <row r="501" spans="8:17" ht="15">
      <c r="H501" s="46"/>
      <c r="I501" s="46"/>
      <c r="J501" s="46"/>
      <c r="K501" s="46"/>
      <c r="L501" s="46"/>
      <c r="M501" s="46"/>
      <c r="N501" s="46"/>
      <c r="O501" s="46"/>
      <c r="P501" s="46"/>
      <c r="Q501" s="46"/>
    </row>
    <row r="502" spans="8:17" ht="15">
      <c r="H502" s="46"/>
      <c r="I502" s="46"/>
      <c r="J502" s="46"/>
      <c r="K502" s="46"/>
      <c r="L502" s="46"/>
      <c r="M502" s="46"/>
      <c r="N502" s="46"/>
      <c r="O502" s="46"/>
      <c r="P502" s="46"/>
      <c r="Q502" s="46"/>
    </row>
    <row r="503" spans="8:17" ht="15">
      <c r="H503" s="46"/>
      <c r="I503" s="46"/>
      <c r="J503" s="46"/>
      <c r="K503" s="46"/>
      <c r="L503" s="46"/>
      <c r="M503" s="46"/>
      <c r="N503" s="46"/>
      <c r="O503" s="46"/>
      <c r="P503" s="46"/>
      <c r="Q503" s="46"/>
    </row>
    <row r="504" spans="8:17" ht="15">
      <c r="H504" s="46"/>
      <c r="I504" s="46"/>
      <c r="J504" s="46"/>
      <c r="K504" s="46"/>
      <c r="L504" s="46"/>
      <c r="M504" s="46"/>
      <c r="N504" s="46"/>
      <c r="O504" s="46"/>
      <c r="P504" s="46"/>
      <c r="Q504" s="46"/>
    </row>
    <row r="505" spans="8:17" ht="15">
      <c r="H505" s="46"/>
      <c r="I505" s="46"/>
      <c r="J505" s="46"/>
      <c r="K505" s="46"/>
      <c r="L505" s="46"/>
      <c r="M505" s="46"/>
      <c r="N505" s="46"/>
      <c r="O505" s="46"/>
      <c r="P505" s="46"/>
      <c r="Q505" s="46"/>
    </row>
    <row r="506" spans="8:17" ht="15">
      <c r="H506" s="46"/>
      <c r="I506" s="46"/>
      <c r="J506" s="46"/>
      <c r="K506" s="46"/>
      <c r="L506" s="46"/>
      <c r="M506" s="46"/>
      <c r="N506" s="46"/>
      <c r="O506" s="46"/>
      <c r="P506" s="46"/>
      <c r="Q506" s="46"/>
    </row>
    <row r="507" spans="8:17" ht="15">
      <c r="H507" s="46"/>
      <c r="I507" s="46"/>
      <c r="J507" s="46"/>
      <c r="K507" s="46"/>
      <c r="L507" s="46"/>
      <c r="M507" s="46"/>
      <c r="N507" s="46"/>
      <c r="O507" s="46"/>
      <c r="P507" s="46"/>
      <c r="Q507" s="46"/>
    </row>
    <row r="508" spans="8:17" ht="15">
      <c r="H508" s="46"/>
      <c r="I508" s="46"/>
      <c r="J508" s="46"/>
      <c r="K508" s="46"/>
      <c r="L508" s="46"/>
      <c r="M508" s="46"/>
      <c r="N508" s="46"/>
      <c r="O508" s="46"/>
      <c r="P508" s="46"/>
      <c r="Q508" s="46"/>
    </row>
    <row r="509" spans="8:17" ht="15">
      <c r="H509" s="46"/>
      <c r="I509" s="46"/>
      <c r="J509" s="46"/>
      <c r="K509" s="46"/>
      <c r="L509" s="46"/>
      <c r="M509" s="46"/>
      <c r="N509" s="46"/>
      <c r="O509" s="46"/>
      <c r="P509" s="46"/>
      <c r="Q509" s="46"/>
    </row>
    <row r="510" spans="8:17" ht="15">
      <c r="H510" s="46"/>
      <c r="I510" s="46"/>
      <c r="J510" s="46"/>
      <c r="K510" s="46"/>
      <c r="L510" s="46"/>
      <c r="M510" s="46"/>
      <c r="N510" s="46"/>
      <c r="O510" s="46"/>
      <c r="P510" s="46"/>
      <c r="Q510" s="46"/>
    </row>
    <row r="511" spans="8:17" ht="15">
      <c r="H511" s="46"/>
      <c r="I511" s="46"/>
      <c r="J511" s="46"/>
      <c r="K511" s="46"/>
      <c r="L511" s="46"/>
      <c r="M511" s="46"/>
      <c r="N511" s="46"/>
      <c r="O511" s="46"/>
      <c r="P511" s="46"/>
      <c r="Q511" s="46"/>
    </row>
    <row r="512" spans="8:17" ht="15">
      <c r="H512" s="46"/>
      <c r="I512" s="46"/>
      <c r="J512" s="46"/>
      <c r="K512" s="46"/>
      <c r="L512" s="46"/>
      <c r="M512" s="46"/>
      <c r="N512" s="46"/>
      <c r="O512" s="46"/>
      <c r="P512" s="46"/>
      <c r="Q512" s="46"/>
    </row>
    <row r="513" spans="8:17" ht="15">
      <c r="H513" s="46"/>
      <c r="I513" s="46"/>
      <c r="J513" s="46"/>
      <c r="K513" s="46"/>
      <c r="L513" s="46"/>
      <c r="M513" s="46"/>
      <c r="N513" s="46"/>
      <c r="O513" s="46"/>
      <c r="P513" s="46"/>
      <c r="Q513" s="46"/>
    </row>
    <row r="514" spans="8:17" ht="15">
      <c r="H514" s="46"/>
      <c r="I514" s="46"/>
      <c r="J514" s="46"/>
      <c r="K514" s="46"/>
      <c r="L514" s="46"/>
      <c r="M514" s="46"/>
      <c r="N514" s="46"/>
      <c r="O514" s="46"/>
      <c r="P514" s="46"/>
      <c r="Q514" s="46"/>
    </row>
    <row r="515" spans="8:17" ht="15">
      <c r="H515" s="46"/>
      <c r="I515" s="46"/>
      <c r="J515" s="46"/>
      <c r="K515" s="46"/>
      <c r="L515" s="46"/>
      <c r="M515" s="46"/>
      <c r="N515" s="46"/>
      <c r="O515" s="46"/>
      <c r="P515" s="46"/>
      <c r="Q515" s="46"/>
    </row>
    <row r="516" spans="8:17" ht="15">
      <c r="H516" s="46"/>
      <c r="I516" s="46"/>
      <c r="J516" s="46"/>
      <c r="K516" s="46"/>
      <c r="L516" s="46"/>
      <c r="M516" s="46"/>
      <c r="N516" s="46"/>
      <c r="O516" s="46"/>
      <c r="P516" s="46"/>
      <c r="Q516" s="46"/>
    </row>
    <row r="517" spans="8:17" ht="15">
      <c r="H517" s="46"/>
      <c r="I517" s="46"/>
      <c r="J517" s="46"/>
      <c r="K517" s="46"/>
      <c r="L517" s="46"/>
      <c r="M517" s="46"/>
      <c r="N517" s="46"/>
      <c r="O517" s="46"/>
      <c r="P517" s="46"/>
      <c r="Q517" s="46"/>
    </row>
    <row r="518" spans="8:17" ht="15">
      <c r="H518" s="46"/>
      <c r="I518" s="46"/>
      <c r="J518" s="46"/>
      <c r="K518" s="46"/>
      <c r="L518" s="46"/>
      <c r="M518" s="46"/>
      <c r="N518" s="46"/>
      <c r="O518" s="46"/>
      <c r="P518" s="46"/>
      <c r="Q518" s="46"/>
    </row>
    <row r="519" spans="8:17" ht="15">
      <c r="H519" s="46"/>
      <c r="I519" s="46"/>
      <c r="J519" s="46"/>
      <c r="K519" s="46"/>
      <c r="L519" s="46"/>
      <c r="M519" s="46"/>
      <c r="N519" s="46"/>
      <c r="O519" s="46"/>
      <c r="P519" s="46"/>
      <c r="Q519" s="46"/>
    </row>
    <row r="520" spans="8:17" ht="15">
      <c r="H520" s="46"/>
      <c r="I520" s="46"/>
      <c r="J520" s="46"/>
      <c r="K520" s="46"/>
      <c r="L520" s="46"/>
      <c r="M520" s="46"/>
      <c r="N520" s="46"/>
      <c r="O520" s="46"/>
      <c r="P520" s="46"/>
      <c r="Q520" s="46"/>
    </row>
    <row r="521" spans="8:17" ht="15">
      <c r="H521" s="46"/>
      <c r="I521" s="46"/>
      <c r="J521" s="46"/>
      <c r="K521" s="46"/>
      <c r="L521" s="46"/>
      <c r="M521" s="46"/>
      <c r="N521" s="46"/>
      <c r="O521" s="46"/>
      <c r="P521" s="46"/>
      <c r="Q521" s="46"/>
    </row>
    <row r="522" spans="8:17" ht="15">
      <c r="H522" s="46"/>
      <c r="I522" s="46"/>
      <c r="J522" s="46"/>
      <c r="K522" s="46"/>
      <c r="L522" s="46"/>
      <c r="M522" s="46"/>
      <c r="N522" s="46"/>
      <c r="O522" s="46"/>
      <c r="P522" s="46"/>
      <c r="Q522" s="46"/>
    </row>
    <row r="523" spans="8:17" ht="15">
      <c r="H523" s="46"/>
      <c r="I523" s="46"/>
      <c r="J523" s="46"/>
      <c r="K523" s="46"/>
      <c r="L523" s="46"/>
      <c r="M523" s="46"/>
      <c r="N523" s="46"/>
      <c r="O523" s="46"/>
      <c r="P523" s="46"/>
      <c r="Q523" s="46"/>
    </row>
    <row r="524" spans="8:17" ht="15">
      <c r="H524" s="46"/>
      <c r="I524" s="46"/>
      <c r="J524" s="46"/>
      <c r="K524" s="46"/>
      <c r="L524" s="46"/>
      <c r="M524" s="46"/>
      <c r="N524" s="46"/>
      <c r="O524" s="46"/>
      <c r="P524" s="46"/>
      <c r="Q524" s="46"/>
    </row>
    <row r="525" spans="8:17" ht="15">
      <c r="H525" s="46"/>
      <c r="I525" s="46"/>
      <c r="J525" s="46"/>
      <c r="K525" s="46"/>
      <c r="L525" s="46"/>
      <c r="M525" s="46"/>
      <c r="N525" s="46"/>
      <c r="O525" s="46"/>
      <c r="P525" s="46"/>
      <c r="Q525" s="46"/>
    </row>
    <row r="526" spans="8:17" ht="15">
      <c r="H526" s="46"/>
      <c r="I526" s="46"/>
      <c r="J526" s="46"/>
      <c r="K526" s="46"/>
      <c r="L526" s="46"/>
      <c r="M526" s="46"/>
      <c r="N526" s="46"/>
      <c r="O526" s="46"/>
      <c r="P526" s="46"/>
      <c r="Q526" s="46"/>
    </row>
    <row r="527" spans="8:17" ht="15">
      <c r="H527" s="46"/>
      <c r="I527" s="46"/>
      <c r="J527" s="46"/>
      <c r="K527" s="46"/>
      <c r="L527" s="46"/>
      <c r="M527" s="46"/>
      <c r="N527" s="46"/>
      <c r="O527" s="46"/>
      <c r="P527" s="46"/>
      <c r="Q527" s="46"/>
    </row>
    <row r="528" spans="8:17" ht="15">
      <c r="H528" s="46"/>
      <c r="I528" s="46"/>
      <c r="J528" s="46"/>
      <c r="K528" s="46"/>
      <c r="L528" s="46"/>
      <c r="M528" s="46"/>
      <c r="N528" s="46"/>
      <c r="O528" s="46"/>
      <c r="P528" s="46"/>
      <c r="Q528" s="46"/>
    </row>
    <row r="529" spans="8:17" ht="15">
      <c r="H529" s="46"/>
      <c r="I529" s="46"/>
      <c r="J529" s="46"/>
      <c r="K529" s="46"/>
      <c r="L529" s="46"/>
      <c r="M529" s="46"/>
      <c r="N529" s="46"/>
      <c r="O529" s="46"/>
      <c r="P529" s="46"/>
      <c r="Q529" s="46"/>
    </row>
    <row r="530" spans="8:17" ht="15">
      <c r="H530" s="46"/>
      <c r="I530" s="46"/>
      <c r="J530" s="46"/>
      <c r="K530" s="46"/>
      <c r="L530" s="46"/>
      <c r="M530" s="46"/>
      <c r="N530" s="46"/>
      <c r="O530" s="46"/>
      <c r="P530" s="46"/>
      <c r="Q530" s="46"/>
    </row>
    <row r="531" spans="8:17" ht="15">
      <c r="H531" s="46"/>
      <c r="I531" s="46"/>
      <c r="J531" s="46"/>
      <c r="K531" s="46"/>
      <c r="L531" s="46"/>
      <c r="M531" s="46"/>
      <c r="N531" s="46"/>
      <c r="O531" s="46"/>
      <c r="P531" s="46"/>
      <c r="Q531" s="46"/>
    </row>
    <row r="532" spans="8:17" ht="15">
      <c r="H532" s="46"/>
      <c r="I532" s="46"/>
      <c r="J532" s="46"/>
      <c r="K532" s="46"/>
      <c r="L532" s="46"/>
      <c r="M532" s="46"/>
      <c r="N532" s="46"/>
      <c r="O532" s="46"/>
      <c r="P532" s="46"/>
      <c r="Q532" s="46"/>
    </row>
    <row r="533" spans="8:17" ht="15">
      <c r="H533" s="46"/>
      <c r="I533" s="46"/>
      <c r="J533" s="46"/>
      <c r="K533" s="46"/>
      <c r="L533" s="46"/>
      <c r="M533" s="46"/>
      <c r="N533" s="46"/>
      <c r="O533" s="46"/>
      <c r="P533" s="46"/>
      <c r="Q533" s="46"/>
    </row>
    <row r="534" spans="8:17" ht="15">
      <c r="H534" s="46"/>
      <c r="I534" s="46"/>
      <c r="J534" s="46"/>
      <c r="K534" s="46"/>
      <c r="L534" s="46"/>
      <c r="M534" s="46"/>
      <c r="N534" s="46"/>
      <c r="O534" s="46"/>
      <c r="P534" s="46"/>
      <c r="Q534" s="46"/>
    </row>
    <row r="535" spans="8:17" ht="15">
      <c r="H535" s="46"/>
      <c r="I535" s="46"/>
      <c r="J535" s="46"/>
      <c r="K535" s="46"/>
      <c r="L535" s="46"/>
      <c r="M535" s="46"/>
      <c r="N535" s="46"/>
      <c r="O535" s="46"/>
      <c r="P535" s="46"/>
      <c r="Q535" s="46"/>
    </row>
    <row r="536" spans="8:17" ht="15">
      <c r="H536" s="46"/>
      <c r="I536" s="46"/>
      <c r="J536" s="46"/>
      <c r="K536" s="46"/>
      <c r="L536" s="46"/>
      <c r="M536" s="46"/>
      <c r="N536" s="46"/>
      <c r="O536" s="46"/>
      <c r="P536" s="46"/>
      <c r="Q536" s="46"/>
    </row>
    <row r="537" spans="8:17" ht="15">
      <c r="H537" s="46"/>
      <c r="I537" s="46"/>
      <c r="J537" s="46"/>
      <c r="K537" s="46"/>
      <c r="L537" s="46"/>
      <c r="M537" s="46"/>
      <c r="N537" s="46"/>
      <c r="O537" s="46"/>
      <c r="P537" s="46"/>
      <c r="Q537" s="46"/>
    </row>
    <row r="538" spans="8:17" ht="15">
      <c r="H538" s="46"/>
      <c r="I538" s="46"/>
      <c r="J538" s="46"/>
      <c r="K538" s="46"/>
      <c r="L538" s="46"/>
      <c r="M538" s="46"/>
      <c r="N538" s="46"/>
      <c r="O538" s="46"/>
      <c r="P538" s="46"/>
      <c r="Q538" s="46"/>
    </row>
    <row r="539" spans="8:17" ht="15">
      <c r="H539" s="46"/>
      <c r="I539" s="46"/>
      <c r="J539" s="46"/>
      <c r="K539" s="46"/>
      <c r="L539" s="46"/>
      <c r="M539" s="46"/>
      <c r="N539" s="46"/>
      <c r="O539" s="46"/>
      <c r="P539" s="46"/>
      <c r="Q539" s="46"/>
    </row>
    <row r="540" spans="8:17" ht="15">
      <c r="H540" s="46"/>
      <c r="I540" s="46"/>
      <c r="J540" s="46"/>
      <c r="K540" s="46"/>
      <c r="L540" s="46"/>
      <c r="M540" s="46"/>
      <c r="N540" s="46"/>
      <c r="O540" s="46"/>
      <c r="P540" s="46"/>
      <c r="Q540" s="46"/>
    </row>
    <row r="541" spans="8:17" ht="15">
      <c r="H541" s="46"/>
      <c r="I541" s="46"/>
      <c r="J541" s="46"/>
      <c r="K541" s="46"/>
      <c r="L541" s="46"/>
      <c r="M541" s="46"/>
      <c r="N541" s="46"/>
      <c r="O541" s="46"/>
      <c r="P541" s="46"/>
      <c r="Q541" s="46"/>
    </row>
    <row r="542" spans="8:17" ht="15">
      <c r="H542" s="46"/>
      <c r="I542" s="46"/>
      <c r="J542" s="46"/>
      <c r="K542" s="46"/>
      <c r="L542" s="46"/>
      <c r="M542" s="46"/>
      <c r="N542" s="46"/>
      <c r="O542" s="46"/>
      <c r="P542" s="46"/>
      <c r="Q542" s="46"/>
    </row>
    <row r="543" spans="8:17" ht="15">
      <c r="H543" s="46"/>
      <c r="I543" s="46"/>
      <c r="J543" s="46"/>
      <c r="K543" s="46"/>
      <c r="L543" s="46"/>
      <c r="M543" s="46"/>
      <c r="N543" s="46"/>
      <c r="O543" s="46"/>
      <c r="P543" s="46"/>
      <c r="Q543" s="46"/>
    </row>
    <row r="544" spans="8:17" ht="15">
      <c r="H544" s="46"/>
      <c r="I544" s="46"/>
      <c r="J544" s="46"/>
      <c r="K544" s="46"/>
      <c r="L544" s="46"/>
      <c r="M544" s="46"/>
      <c r="N544" s="46"/>
      <c r="O544" s="46"/>
      <c r="P544" s="46"/>
      <c r="Q544" s="46"/>
    </row>
    <row r="545" spans="8:17" ht="15">
      <c r="H545" s="46"/>
      <c r="I545" s="46"/>
      <c r="J545" s="46"/>
      <c r="K545" s="46"/>
      <c r="L545" s="46"/>
      <c r="M545" s="46"/>
      <c r="N545" s="46"/>
      <c r="O545" s="46"/>
      <c r="P545" s="46"/>
      <c r="Q545" s="46"/>
    </row>
    <row r="546" spans="8:17" ht="15">
      <c r="H546" s="46"/>
      <c r="I546" s="46"/>
      <c r="J546" s="46"/>
      <c r="K546" s="46"/>
      <c r="L546" s="46"/>
      <c r="M546" s="46"/>
      <c r="N546" s="46"/>
      <c r="O546" s="46"/>
      <c r="P546" s="46"/>
      <c r="Q546" s="46"/>
    </row>
    <row r="547" spans="8:17" ht="15">
      <c r="H547" s="46"/>
      <c r="I547" s="46"/>
      <c r="J547" s="46"/>
      <c r="K547" s="46"/>
      <c r="L547" s="46"/>
      <c r="M547" s="46"/>
      <c r="N547" s="46"/>
      <c r="O547" s="46"/>
      <c r="P547" s="46"/>
      <c r="Q547" s="46"/>
    </row>
    <row r="548" spans="8:17" ht="15">
      <c r="H548" s="46"/>
      <c r="I548" s="46"/>
      <c r="J548" s="46"/>
      <c r="K548" s="46"/>
      <c r="L548" s="46"/>
      <c r="M548" s="46"/>
      <c r="N548" s="46"/>
      <c r="O548" s="46"/>
      <c r="P548" s="46"/>
      <c r="Q548" s="46"/>
    </row>
    <row r="549" spans="8:17" ht="15">
      <c r="H549" s="46"/>
      <c r="I549" s="46"/>
      <c r="J549" s="46"/>
      <c r="K549" s="46"/>
      <c r="L549" s="46"/>
      <c r="M549" s="46"/>
      <c r="N549" s="46"/>
      <c r="O549" s="46"/>
      <c r="P549" s="46"/>
      <c r="Q549" s="46"/>
    </row>
    <row r="550" spans="8:17" ht="15">
      <c r="H550" s="46"/>
      <c r="I550" s="46"/>
      <c r="J550" s="46"/>
      <c r="K550" s="46"/>
      <c r="L550" s="46"/>
      <c r="M550" s="46"/>
      <c r="N550" s="46"/>
      <c r="O550" s="46"/>
      <c r="P550" s="46"/>
      <c r="Q550" s="46"/>
    </row>
    <row r="551" spans="8:17" ht="15">
      <c r="H551" s="46"/>
      <c r="I551" s="46"/>
      <c r="J551" s="46"/>
      <c r="K551" s="46"/>
      <c r="L551" s="46"/>
      <c r="M551" s="46"/>
      <c r="N551" s="46"/>
      <c r="O551" s="46"/>
      <c r="P551" s="46"/>
      <c r="Q551" s="46"/>
    </row>
    <row r="552" spans="8:17" ht="15">
      <c r="H552" s="46"/>
      <c r="I552" s="46"/>
      <c r="J552" s="46"/>
      <c r="K552" s="46"/>
      <c r="L552" s="46"/>
      <c r="M552" s="46"/>
      <c r="N552" s="46"/>
      <c r="O552" s="46"/>
      <c r="P552" s="46"/>
      <c r="Q552" s="46"/>
    </row>
    <row r="553" spans="8:17" ht="15">
      <c r="H553" s="46"/>
      <c r="I553" s="46"/>
      <c r="J553" s="46"/>
      <c r="K553" s="46"/>
      <c r="L553" s="46"/>
      <c r="M553" s="46"/>
      <c r="N553" s="46"/>
      <c r="O553" s="46"/>
      <c r="P553" s="46"/>
      <c r="Q553" s="46"/>
    </row>
    <row r="554" spans="8:17" ht="15">
      <c r="H554" s="46"/>
      <c r="I554" s="46"/>
      <c r="J554" s="46"/>
      <c r="K554" s="46"/>
      <c r="L554" s="46"/>
      <c r="M554" s="46"/>
      <c r="N554" s="46"/>
      <c r="O554" s="46"/>
      <c r="P554" s="46"/>
      <c r="Q554" s="46"/>
    </row>
    <row r="555" spans="8:17" ht="15">
      <c r="H555" s="46"/>
      <c r="I555" s="46"/>
      <c r="J555" s="46"/>
      <c r="K555" s="46"/>
      <c r="L555" s="46"/>
      <c r="M555" s="46"/>
      <c r="N555" s="46"/>
      <c r="O555" s="46"/>
      <c r="P555" s="46"/>
      <c r="Q555" s="46"/>
    </row>
    <row r="556" spans="8:17" ht="15">
      <c r="H556" s="46"/>
      <c r="I556" s="46"/>
      <c r="J556" s="46"/>
      <c r="K556" s="46"/>
      <c r="L556" s="46"/>
      <c r="M556" s="46"/>
      <c r="N556" s="46"/>
      <c r="O556" s="46"/>
      <c r="P556" s="46"/>
      <c r="Q556" s="46"/>
    </row>
    <row r="557" spans="8:17" ht="15">
      <c r="H557" s="46"/>
      <c r="I557" s="46"/>
      <c r="J557" s="46"/>
      <c r="K557" s="46"/>
      <c r="L557" s="46"/>
      <c r="M557" s="46"/>
      <c r="N557" s="46"/>
      <c r="O557" s="46"/>
      <c r="P557" s="46"/>
      <c r="Q557" s="46"/>
    </row>
    <row r="558" spans="8:17" ht="15">
      <c r="H558" s="46"/>
      <c r="I558" s="46"/>
      <c r="J558" s="46"/>
      <c r="K558" s="46"/>
      <c r="L558" s="46"/>
      <c r="M558" s="46"/>
      <c r="N558" s="46"/>
      <c r="O558" s="46"/>
      <c r="P558" s="46"/>
      <c r="Q558" s="46"/>
    </row>
    <row r="559" spans="8:17" ht="15">
      <c r="H559" s="46"/>
      <c r="I559" s="46"/>
      <c r="J559" s="46"/>
      <c r="K559" s="46"/>
      <c r="L559" s="46"/>
      <c r="M559" s="46"/>
      <c r="N559" s="46"/>
      <c r="O559" s="46"/>
      <c r="P559" s="46"/>
      <c r="Q559" s="46"/>
    </row>
    <row r="560" spans="8:17" ht="15">
      <c r="H560" s="46"/>
      <c r="I560" s="46"/>
      <c r="J560" s="46"/>
      <c r="K560" s="46"/>
      <c r="L560" s="46"/>
      <c r="M560" s="46"/>
      <c r="N560" s="46"/>
      <c r="O560" s="46"/>
      <c r="P560" s="46"/>
      <c r="Q560" s="46"/>
    </row>
    <row r="561" spans="8:17" ht="15">
      <c r="H561" s="46"/>
      <c r="I561" s="46"/>
      <c r="J561" s="46"/>
      <c r="K561" s="46"/>
      <c r="L561" s="46"/>
      <c r="M561" s="46"/>
      <c r="N561" s="46"/>
      <c r="O561" s="46"/>
      <c r="P561" s="46"/>
      <c r="Q561" s="46"/>
    </row>
    <row r="562" spans="8:17" ht="15">
      <c r="H562" s="46"/>
      <c r="I562" s="46"/>
      <c r="J562" s="46"/>
      <c r="K562" s="46"/>
      <c r="L562" s="46"/>
      <c r="M562" s="46"/>
      <c r="N562" s="46"/>
      <c r="O562" s="46"/>
      <c r="P562" s="46"/>
      <c r="Q562" s="46"/>
    </row>
    <row r="563" spans="8:17" ht="15">
      <c r="H563" s="46"/>
      <c r="I563" s="46"/>
      <c r="J563" s="46"/>
      <c r="K563" s="46"/>
      <c r="L563" s="46"/>
      <c r="M563" s="46"/>
      <c r="N563" s="46"/>
      <c r="O563" s="46"/>
      <c r="P563" s="46"/>
      <c r="Q563" s="46"/>
    </row>
    <row r="564" spans="8:17" ht="15">
      <c r="H564" s="46"/>
      <c r="I564" s="46"/>
      <c r="J564" s="46"/>
      <c r="K564" s="46"/>
      <c r="L564" s="46"/>
      <c r="M564" s="46"/>
      <c r="N564" s="46"/>
      <c r="O564" s="46"/>
      <c r="P564" s="46"/>
      <c r="Q564" s="46"/>
    </row>
    <row r="565" spans="8:17" ht="15">
      <c r="H565" s="46"/>
      <c r="I565" s="46"/>
      <c r="J565" s="46"/>
      <c r="K565" s="46"/>
      <c r="L565" s="46"/>
      <c r="M565" s="46"/>
      <c r="N565" s="46"/>
      <c r="O565" s="46"/>
      <c r="P565" s="46"/>
      <c r="Q565" s="46"/>
    </row>
    <row r="566" spans="8:17" ht="15">
      <c r="H566" s="46"/>
      <c r="I566" s="46"/>
      <c r="J566" s="46"/>
      <c r="K566" s="46"/>
      <c r="L566" s="46"/>
      <c r="M566" s="46"/>
      <c r="N566" s="46"/>
      <c r="O566" s="46"/>
      <c r="P566" s="46"/>
      <c r="Q566" s="46"/>
    </row>
    <row r="567" spans="8:17" ht="15">
      <c r="H567" s="46"/>
      <c r="I567" s="46"/>
      <c r="J567" s="46"/>
      <c r="K567" s="46"/>
      <c r="L567" s="46"/>
      <c r="M567" s="46"/>
      <c r="N567" s="46"/>
      <c r="O567" s="46"/>
      <c r="P567" s="46"/>
      <c r="Q567" s="46"/>
    </row>
    <row r="568" spans="8:17" ht="15">
      <c r="H568" s="46"/>
      <c r="I568" s="46"/>
      <c r="J568" s="46"/>
      <c r="K568" s="46"/>
      <c r="L568" s="46"/>
      <c r="M568" s="46"/>
      <c r="N568" s="46"/>
      <c r="O568" s="46"/>
      <c r="P568" s="46"/>
      <c r="Q568" s="46"/>
    </row>
    <row r="569" spans="8:17" ht="15">
      <c r="H569" s="46"/>
      <c r="I569" s="46"/>
      <c r="J569" s="46"/>
      <c r="K569" s="46"/>
      <c r="L569" s="46"/>
      <c r="M569" s="46"/>
      <c r="N569" s="46"/>
      <c r="O569" s="46"/>
      <c r="P569" s="46"/>
      <c r="Q569" s="46"/>
    </row>
    <row r="570" spans="8:17" ht="15">
      <c r="H570" s="46"/>
      <c r="I570" s="46"/>
      <c r="J570" s="46"/>
      <c r="K570" s="46"/>
      <c r="L570" s="46"/>
      <c r="M570" s="46"/>
      <c r="N570" s="46"/>
      <c r="O570" s="46"/>
      <c r="P570" s="46"/>
      <c r="Q570" s="46"/>
    </row>
    <row r="571" spans="8:17" ht="15">
      <c r="H571" s="46"/>
      <c r="I571" s="46"/>
      <c r="J571" s="46"/>
      <c r="K571" s="46"/>
      <c r="L571" s="46"/>
      <c r="M571" s="46"/>
      <c r="N571" s="46"/>
      <c r="O571" s="46"/>
      <c r="P571" s="46"/>
      <c r="Q571" s="46"/>
    </row>
    <row r="572" spans="8:17" ht="15">
      <c r="H572" s="46"/>
      <c r="I572" s="46"/>
      <c r="J572" s="46"/>
      <c r="K572" s="46"/>
      <c r="L572" s="46"/>
      <c r="M572" s="46"/>
      <c r="N572" s="46"/>
      <c r="O572" s="46"/>
      <c r="P572" s="46"/>
      <c r="Q572" s="46"/>
    </row>
    <row r="573" spans="8:17" ht="15">
      <c r="H573" s="46"/>
      <c r="I573" s="46"/>
      <c r="J573" s="46"/>
      <c r="K573" s="46"/>
      <c r="L573" s="46"/>
      <c r="M573" s="46"/>
      <c r="N573" s="46"/>
      <c r="O573" s="46"/>
      <c r="P573" s="46"/>
      <c r="Q573" s="46"/>
    </row>
    <row r="574" spans="8:17" ht="15">
      <c r="H574" s="46"/>
      <c r="I574" s="46"/>
      <c r="J574" s="46"/>
      <c r="K574" s="46"/>
      <c r="L574" s="46"/>
      <c r="M574" s="46"/>
      <c r="N574" s="46"/>
      <c r="O574" s="46"/>
      <c r="P574" s="46"/>
      <c r="Q574" s="46"/>
    </row>
    <row r="575" spans="8:17" ht="15">
      <c r="H575" s="46"/>
      <c r="I575" s="46"/>
      <c r="J575" s="46"/>
      <c r="K575" s="46"/>
      <c r="L575" s="46"/>
      <c r="M575" s="46"/>
      <c r="N575" s="46"/>
      <c r="O575" s="46"/>
      <c r="P575" s="46"/>
      <c r="Q575" s="46"/>
    </row>
    <row r="576" spans="8:17" ht="15">
      <c r="H576" s="46"/>
      <c r="I576" s="46"/>
      <c r="J576" s="46"/>
      <c r="K576" s="46"/>
      <c r="L576" s="46"/>
      <c r="M576" s="46"/>
      <c r="N576" s="46"/>
      <c r="O576" s="46"/>
      <c r="P576" s="46"/>
      <c r="Q576" s="46"/>
    </row>
    <row r="577" spans="8:17" ht="15">
      <c r="H577" s="46"/>
      <c r="I577" s="46"/>
      <c r="J577" s="46"/>
      <c r="K577" s="46"/>
      <c r="L577" s="46"/>
      <c r="M577" s="46"/>
      <c r="N577" s="46"/>
      <c r="O577" s="46"/>
      <c r="P577" s="46"/>
      <c r="Q577" s="46"/>
    </row>
    <row r="578" spans="8:17" ht="15">
      <c r="H578" s="46"/>
      <c r="I578" s="46"/>
      <c r="J578" s="46"/>
      <c r="K578" s="46"/>
      <c r="L578" s="46"/>
      <c r="M578" s="46"/>
      <c r="N578" s="46"/>
      <c r="O578" s="46"/>
      <c r="P578" s="46"/>
      <c r="Q578" s="46"/>
    </row>
    <row r="579" spans="8:17" ht="15">
      <c r="H579" s="46"/>
      <c r="I579" s="46"/>
      <c r="J579" s="46"/>
      <c r="K579" s="46"/>
      <c r="L579" s="46"/>
      <c r="M579" s="46"/>
      <c r="N579" s="46"/>
      <c r="O579" s="46"/>
      <c r="P579" s="46"/>
      <c r="Q579" s="46"/>
    </row>
    <row r="580" spans="8:17" ht="15">
      <c r="H580" s="46"/>
      <c r="I580" s="46"/>
      <c r="J580" s="46"/>
      <c r="K580" s="46"/>
      <c r="L580" s="46"/>
      <c r="M580" s="46"/>
      <c r="N580" s="46"/>
      <c r="O580" s="46"/>
      <c r="P580" s="46"/>
      <c r="Q580" s="46"/>
    </row>
    <row r="581" spans="8:17" ht="15">
      <c r="H581" s="46"/>
      <c r="I581" s="46"/>
      <c r="J581" s="46"/>
      <c r="K581" s="46"/>
      <c r="L581" s="46"/>
      <c r="M581" s="46"/>
      <c r="N581" s="46"/>
      <c r="O581" s="46"/>
      <c r="P581" s="46"/>
      <c r="Q581" s="46"/>
    </row>
    <row r="582" spans="8:17" ht="15">
      <c r="H582" s="46"/>
      <c r="I582" s="46"/>
      <c r="J582" s="46"/>
      <c r="K582" s="46"/>
      <c r="L582" s="46"/>
      <c r="M582" s="46"/>
      <c r="N582" s="46"/>
      <c r="O582" s="46"/>
      <c r="P582" s="46"/>
      <c r="Q582" s="46"/>
    </row>
    <row r="583" spans="8:17" ht="15">
      <c r="H583" s="46"/>
      <c r="I583" s="46"/>
      <c r="J583" s="46"/>
      <c r="K583" s="46"/>
      <c r="L583" s="46"/>
      <c r="M583" s="46"/>
      <c r="N583" s="46"/>
      <c r="O583" s="46"/>
      <c r="P583" s="46"/>
      <c r="Q583" s="46"/>
    </row>
    <row r="584" spans="8:17" ht="15">
      <c r="H584" s="46"/>
      <c r="I584" s="46"/>
      <c r="J584" s="46"/>
      <c r="K584" s="46"/>
      <c r="L584" s="46"/>
      <c r="M584" s="46"/>
      <c r="N584" s="46"/>
      <c r="O584" s="46"/>
      <c r="P584" s="46"/>
      <c r="Q584" s="46"/>
    </row>
    <row r="585" spans="8:17" ht="15">
      <c r="H585" s="46"/>
      <c r="I585" s="46"/>
      <c r="J585" s="46"/>
      <c r="K585" s="46"/>
      <c r="L585" s="46"/>
      <c r="M585" s="46"/>
      <c r="N585" s="46"/>
      <c r="O585" s="46"/>
      <c r="P585" s="46"/>
      <c r="Q585" s="46"/>
    </row>
    <row r="586" spans="8:17" ht="15">
      <c r="H586" s="46"/>
      <c r="I586" s="46"/>
      <c r="J586" s="46"/>
      <c r="K586" s="46"/>
      <c r="L586" s="46"/>
      <c r="M586" s="46"/>
      <c r="N586" s="46"/>
      <c r="O586" s="46"/>
      <c r="P586" s="46"/>
      <c r="Q586" s="46"/>
    </row>
    <row r="587" spans="8:17" ht="15">
      <c r="H587" s="46"/>
      <c r="I587" s="46"/>
      <c r="J587" s="46"/>
      <c r="K587" s="46"/>
      <c r="L587" s="46"/>
      <c r="M587" s="46"/>
      <c r="N587" s="46"/>
      <c r="O587" s="46"/>
      <c r="P587" s="46"/>
      <c r="Q587" s="46"/>
    </row>
    <row r="588" spans="8:17" ht="15">
      <c r="H588" s="46"/>
      <c r="I588" s="46"/>
      <c r="J588" s="46"/>
      <c r="K588" s="46"/>
      <c r="L588" s="46"/>
      <c r="M588" s="46"/>
      <c r="N588" s="46"/>
      <c r="O588" s="46"/>
      <c r="P588" s="46"/>
      <c r="Q588" s="46"/>
    </row>
    <row r="589" spans="8:17" ht="15">
      <c r="H589" s="46"/>
      <c r="I589" s="46"/>
      <c r="J589" s="46"/>
      <c r="K589" s="46"/>
      <c r="L589" s="46"/>
      <c r="M589" s="46"/>
      <c r="N589" s="46"/>
      <c r="O589" s="46"/>
      <c r="P589" s="46"/>
      <c r="Q589" s="46"/>
    </row>
    <row r="590" spans="8:17" ht="15">
      <c r="H590" s="46"/>
      <c r="I590" s="46"/>
      <c r="J590" s="46"/>
      <c r="K590" s="46"/>
      <c r="L590" s="46"/>
      <c r="M590" s="46"/>
      <c r="N590" s="46"/>
      <c r="O590" s="46"/>
      <c r="P590" s="46"/>
      <c r="Q590" s="46"/>
    </row>
    <row r="591" spans="8:17" ht="15">
      <c r="H591" s="46"/>
      <c r="I591" s="46"/>
      <c r="J591" s="46"/>
      <c r="K591" s="46"/>
      <c r="L591" s="46"/>
      <c r="M591" s="46"/>
      <c r="N591" s="46"/>
      <c r="O591" s="46"/>
      <c r="P591" s="46"/>
      <c r="Q591" s="46"/>
    </row>
    <row r="592" spans="8:17" ht="15">
      <c r="H592" s="46"/>
      <c r="I592" s="46"/>
      <c r="J592" s="46"/>
      <c r="K592" s="46"/>
      <c r="L592" s="46"/>
      <c r="M592" s="46"/>
      <c r="N592" s="46"/>
      <c r="O592" s="46"/>
      <c r="P592" s="46"/>
      <c r="Q592" s="46"/>
    </row>
    <row r="593" spans="8:17" ht="15">
      <c r="H593" s="46"/>
      <c r="I593" s="46"/>
      <c r="J593" s="46"/>
      <c r="K593" s="46"/>
      <c r="L593" s="46"/>
      <c r="M593" s="46"/>
      <c r="N593" s="46"/>
      <c r="O593" s="46"/>
      <c r="P593" s="46"/>
      <c r="Q593" s="46"/>
    </row>
    <row r="594" spans="8:17" ht="15">
      <c r="H594" s="46"/>
      <c r="I594" s="46"/>
      <c r="J594" s="46"/>
      <c r="K594" s="46"/>
      <c r="L594" s="46"/>
      <c r="M594" s="46"/>
      <c r="N594" s="46"/>
      <c r="O594" s="46"/>
      <c r="P594" s="46"/>
      <c r="Q594" s="46"/>
    </row>
    <row r="595" spans="8:17" ht="15">
      <c r="H595" s="46"/>
      <c r="I595" s="46"/>
      <c r="J595" s="46"/>
      <c r="K595" s="46"/>
      <c r="L595" s="46"/>
      <c r="M595" s="46"/>
      <c r="N595" s="46"/>
      <c r="O595" s="46"/>
      <c r="P595" s="46"/>
      <c r="Q595" s="46"/>
    </row>
    <row r="596" spans="8:17" ht="15">
      <c r="H596" s="46"/>
      <c r="I596" s="46"/>
      <c r="J596" s="46"/>
      <c r="K596" s="46"/>
      <c r="L596" s="46"/>
      <c r="M596" s="46"/>
      <c r="N596" s="46"/>
      <c r="O596" s="46"/>
      <c r="P596" s="46"/>
      <c r="Q596" s="46"/>
    </row>
    <row r="597" spans="8:17" ht="15">
      <c r="H597" s="46"/>
      <c r="I597" s="46"/>
      <c r="J597" s="46"/>
      <c r="K597" s="46"/>
      <c r="L597" s="46"/>
      <c r="M597" s="46"/>
      <c r="N597" s="46"/>
      <c r="O597" s="46"/>
      <c r="P597" s="46"/>
      <c r="Q597" s="46"/>
    </row>
    <row r="598" spans="8:17" ht="15">
      <c r="H598" s="46"/>
      <c r="I598" s="46"/>
      <c r="J598" s="46"/>
      <c r="K598" s="46"/>
      <c r="L598" s="46"/>
      <c r="M598" s="46"/>
      <c r="N598" s="46"/>
      <c r="O598" s="46"/>
      <c r="P598" s="46"/>
      <c r="Q598" s="46"/>
    </row>
    <row r="599" spans="8:17" ht="15">
      <c r="H599" s="46"/>
      <c r="I599" s="46"/>
      <c r="J599" s="46"/>
      <c r="K599" s="46"/>
      <c r="L599" s="46"/>
      <c r="M599" s="46"/>
      <c r="N599" s="46"/>
      <c r="O599" s="46"/>
      <c r="P599" s="46"/>
      <c r="Q599" s="46"/>
    </row>
    <row r="600" spans="8:17" ht="15">
      <c r="H600" s="46"/>
      <c r="I600" s="46"/>
      <c r="J600" s="46"/>
      <c r="K600" s="46"/>
      <c r="L600" s="46"/>
      <c r="M600" s="46"/>
      <c r="N600" s="46"/>
      <c r="O600" s="46"/>
      <c r="P600" s="46"/>
      <c r="Q600" s="46"/>
    </row>
    <row r="601" spans="8:17" ht="15">
      <c r="H601" s="46"/>
      <c r="I601" s="46"/>
      <c r="J601" s="46"/>
      <c r="K601" s="46"/>
      <c r="L601" s="46"/>
      <c r="M601" s="46"/>
      <c r="N601" s="46"/>
      <c r="O601" s="46"/>
      <c r="P601" s="46"/>
      <c r="Q601" s="46"/>
    </row>
    <row r="602" spans="8:17" ht="15">
      <c r="H602" s="46"/>
      <c r="I602" s="46"/>
      <c r="J602" s="46"/>
      <c r="K602" s="46"/>
      <c r="L602" s="46"/>
      <c r="M602" s="46"/>
      <c r="N602" s="46"/>
      <c r="O602" s="46"/>
      <c r="P602" s="46"/>
      <c r="Q602" s="46"/>
    </row>
    <row r="603" spans="8:17" ht="15">
      <c r="H603" s="46"/>
      <c r="I603" s="46"/>
      <c r="J603" s="46"/>
      <c r="K603" s="46"/>
      <c r="L603" s="46"/>
      <c r="M603" s="46"/>
      <c r="N603" s="46"/>
      <c r="O603" s="46"/>
      <c r="P603" s="46"/>
      <c r="Q603" s="46"/>
    </row>
    <row r="604" spans="8:17" ht="15">
      <c r="H604" s="46"/>
      <c r="I604" s="46"/>
      <c r="J604" s="46"/>
      <c r="K604" s="46"/>
      <c r="L604" s="46"/>
      <c r="M604" s="46"/>
      <c r="N604" s="46"/>
      <c r="O604" s="46"/>
      <c r="P604" s="46"/>
      <c r="Q604" s="46"/>
    </row>
    <row r="605" spans="8:17" ht="15">
      <c r="H605" s="46"/>
      <c r="I605" s="46"/>
      <c r="J605" s="46"/>
      <c r="K605" s="46"/>
      <c r="L605" s="46"/>
      <c r="M605" s="46"/>
      <c r="N605" s="46"/>
      <c r="O605" s="46"/>
      <c r="P605" s="46"/>
      <c r="Q605" s="46"/>
    </row>
    <row r="606" spans="8:17" ht="15">
      <c r="H606" s="46"/>
      <c r="I606" s="46"/>
      <c r="J606" s="46"/>
      <c r="K606" s="46"/>
      <c r="L606" s="46"/>
      <c r="M606" s="46"/>
      <c r="N606" s="46"/>
      <c r="O606" s="46"/>
      <c r="P606" s="46"/>
      <c r="Q606" s="46"/>
    </row>
    <row r="607" spans="8:17" ht="15">
      <c r="H607" s="46"/>
      <c r="I607" s="46"/>
      <c r="J607" s="46"/>
      <c r="K607" s="46"/>
      <c r="L607" s="46"/>
      <c r="M607" s="46"/>
      <c r="N607" s="46"/>
      <c r="O607" s="46"/>
      <c r="P607" s="46"/>
      <c r="Q607" s="46"/>
    </row>
    <row r="608" spans="8:17" ht="15">
      <c r="H608" s="46"/>
      <c r="I608" s="46"/>
      <c r="J608" s="46"/>
      <c r="K608" s="46"/>
      <c r="L608" s="46"/>
      <c r="M608" s="46"/>
      <c r="N608" s="46"/>
      <c r="O608" s="46"/>
      <c r="P608" s="46"/>
      <c r="Q608" s="46"/>
    </row>
    <row r="609" spans="8:17" ht="15">
      <c r="H609" s="46"/>
      <c r="I609" s="46"/>
      <c r="J609" s="46"/>
      <c r="K609" s="46"/>
      <c r="L609" s="46"/>
      <c r="M609" s="46"/>
      <c r="N609" s="46"/>
      <c r="O609" s="46"/>
      <c r="P609" s="46"/>
      <c r="Q609" s="46"/>
    </row>
    <row r="610" spans="8:17" ht="15">
      <c r="H610" s="46"/>
      <c r="I610" s="46"/>
      <c r="J610" s="46"/>
      <c r="K610" s="46"/>
      <c r="L610" s="46"/>
      <c r="M610" s="46"/>
      <c r="N610" s="46"/>
      <c r="O610" s="46"/>
      <c r="P610" s="46"/>
      <c r="Q610" s="46"/>
    </row>
    <row r="611" spans="8:17" ht="15">
      <c r="H611" s="46"/>
      <c r="I611" s="46"/>
      <c r="J611" s="46"/>
      <c r="K611" s="46"/>
      <c r="L611" s="46"/>
      <c r="M611" s="46"/>
      <c r="N611" s="46"/>
      <c r="O611" s="46"/>
      <c r="P611" s="46"/>
      <c r="Q611" s="46"/>
    </row>
    <row r="612" spans="8:17" ht="15">
      <c r="H612" s="46"/>
      <c r="I612" s="46"/>
      <c r="J612" s="46"/>
      <c r="K612" s="46"/>
      <c r="L612" s="46"/>
      <c r="M612" s="46"/>
      <c r="N612" s="46"/>
      <c r="O612" s="46"/>
      <c r="P612" s="46"/>
      <c r="Q612" s="46"/>
    </row>
    <row r="613" spans="8:17" ht="15">
      <c r="H613" s="46"/>
      <c r="I613" s="46"/>
      <c r="J613" s="46"/>
      <c r="K613" s="46"/>
      <c r="L613" s="46"/>
      <c r="M613" s="46"/>
      <c r="N613" s="46"/>
      <c r="O613" s="46"/>
      <c r="P613" s="46"/>
      <c r="Q613" s="46"/>
    </row>
    <row r="614" spans="8:17" ht="15">
      <c r="H614" s="46"/>
      <c r="I614" s="46"/>
      <c r="J614" s="46"/>
      <c r="K614" s="46"/>
      <c r="L614" s="46"/>
      <c r="M614" s="46"/>
      <c r="N614" s="46"/>
      <c r="O614" s="46"/>
      <c r="P614" s="46"/>
      <c r="Q614" s="46"/>
    </row>
    <row r="615" spans="8:17" ht="15">
      <c r="H615" s="46"/>
      <c r="I615" s="46"/>
      <c r="J615" s="46"/>
      <c r="K615" s="46"/>
      <c r="L615" s="46"/>
      <c r="M615" s="46"/>
      <c r="N615" s="46"/>
      <c r="O615" s="46"/>
      <c r="P615" s="46"/>
      <c r="Q615" s="46"/>
    </row>
    <row r="616" spans="8:17" ht="15">
      <c r="H616" s="46"/>
      <c r="I616" s="46"/>
      <c r="J616" s="46"/>
      <c r="K616" s="46"/>
      <c r="L616" s="46"/>
      <c r="M616" s="46"/>
      <c r="N616" s="46"/>
      <c r="O616" s="46"/>
      <c r="P616" s="46"/>
      <c r="Q616" s="46"/>
    </row>
    <row r="617" spans="8:17" ht="15">
      <c r="H617" s="46"/>
      <c r="I617" s="46"/>
      <c r="J617" s="46"/>
      <c r="K617" s="46"/>
      <c r="L617" s="46"/>
      <c r="M617" s="46"/>
      <c r="N617" s="46"/>
      <c r="O617" s="46"/>
      <c r="P617" s="46"/>
      <c r="Q617" s="46"/>
    </row>
    <row r="618" spans="8:17" ht="15">
      <c r="H618" s="46"/>
      <c r="I618" s="46"/>
      <c r="J618" s="46"/>
      <c r="K618" s="46"/>
      <c r="L618" s="46"/>
      <c r="M618" s="46"/>
      <c r="N618" s="46"/>
      <c r="O618" s="46"/>
      <c r="P618" s="46"/>
      <c r="Q618" s="46"/>
    </row>
    <row r="619" spans="8:17" ht="15">
      <c r="H619" s="46"/>
      <c r="I619" s="46"/>
      <c r="J619" s="46"/>
      <c r="K619" s="46"/>
      <c r="L619" s="46"/>
      <c r="M619" s="46"/>
      <c r="N619" s="46"/>
      <c r="O619" s="46"/>
      <c r="P619" s="46"/>
      <c r="Q619" s="46"/>
    </row>
    <row r="620" spans="8:17" ht="15">
      <c r="H620" s="46"/>
      <c r="I620" s="46"/>
      <c r="J620" s="46"/>
      <c r="K620" s="46"/>
      <c r="L620" s="46"/>
      <c r="M620" s="46"/>
      <c r="N620" s="46"/>
      <c r="O620" s="46"/>
      <c r="P620" s="46"/>
      <c r="Q620" s="46"/>
    </row>
    <row r="621" spans="8:17" ht="15">
      <c r="H621" s="46"/>
      <c r="I621" s="46"/>
      <c r="J621" s="46"/>
      <c r="K621" s="46"/>
      <c r="L621" s="46"/>
      <c r="M621" s="46"/>
      <c r="N621" s="46"/>
      <c r="O621" s="46"/>
      <c r="P621" s="46"/>
      <c r="Q621" s="46"/>
    </row>
    <row r="622" spans="8:17" ht="15">
      <c r="H622" s="46"/>
      <c r="I622" s="46"/>
      <c r="J622" s="46"/>
      <c r="K622" s="46"/>
      <c r="L622" s="46"/>
      <c r="M622" s="46"/>
      <c r="N622" s="46"/>
      <c r="O622" s="46"/>
      <c r="P622" s="46"/>
      <c r="Q622" s="46"/>
    </row>
    <row r="623" spans="8:17" ht="15">
      <c r="H623" s="46"/>
      <c r="I623" s="46"/>
      <c r="J623" s="46"/>
      <c r="K623" s="46"/>
      <c r="L623" s="46"/>
      <c r="M623" s="46"/>
      <c r="N623" s="46"/>
      <c r="O623" s="46"/>
      <c r="P623" s="46"/>
      <c r="Q623" s="46"/>
    </row>
    <row r="624" spans="8:17" ht="15">
      <c r="H624" s="46"/>
      <c r="I624" s="46"/>
      <c r="J624" s="46"/>
      <c r="K624" s="46"/>
      <c r="L624" s="46"/>
      <c r="M624" s="46"/>
      <c r="N624" s="46"/>
      <c r="O624" s="46"/>
      <c r="P624" s="46"/>
      <c r="Q624" s="46"/>
    </row>
    <row r="625" spans="8:17" ht="15">
      <c r="H625" s="46"/>
      <c r="I625" s="46"/>
      <c r="J625" s="46"/>
      <c r="K625" s="46"/>
      <c r="L625" s="46"/>
      <c r="M625" s="46"/>
      <c r="N625" s="46"/>
      <c r="O625" s="46"/>
      <c r="P625" s="46"/>
      <c r="Q625" s="46"/>
    </row>
    <row r="626" spans="8:17" ht="15">
      <c r="H626" s="46"/>
      <c r="I626" s="46"/>
      <c r="J626" s="46"/>
      <c r="K626" s="46"/>
      <c r="L626" s="46"/>
      <c r="M626" s="46"/>
      <c r="N626" s="46"/>
      <c r="O626" s="46"/>
      <c r="P626" s="46"/>
      <c r="Q626" s="46"/>
    </row>
    <row r="627" spans="8:17" ht="15">
      <c r="H627" s="46"/>
      <c r="I627" s="46"/>
      <c r="J627" s="46"/>
      <c r="K627" s="46"/>
      <c r="L627" s="46"/>
      <c r="M627" s="46"/>
      <c r="N627" s="46"/>
      <c r="O627" s="46"/>
      <c r="P627" s="46"/>
      <c r="Q627" s="46"/>
    </row>
    <row r="628" spans="8:17" ht="15">
      <c r="H628" s="46"/>
      <c r="I628" s="46"/>
      <c r="J628" s="46"/>
      <c r="K628" s="46"/>
      <c r="L628" s="46"/>
      <c r="M628" s="46"/>
      <c r="N628" s="46"/>
      <c r="O628" s="46"/>
      <c r="P628" s="46"/>
      <c r="Q628" s="46"/>
    </row>
    <row r="629" spans="8:17" ht="15">
      <c r="H629" s="46"/>
      <c r="I629" s="46"/>
      <c r="J629" s="46"/>
      <c r="K629" s="46"/>
      <c r="L629" s="46"/>
      <c r="M629" s="46"/>
      <c r="N629" s="46"/>
      <c r="O629" s="46"/>
      <c r="P629" s="46"/>
      <c r="Q629" s="46"/>
    </row>
    <row r="630" spans="8:17" ht="15">
      <c r="H630" s="46"/>
      <c r="I630" s="46"/>
      <c r="J630" s="46"/>
      <c r="K630" s="46"/>
      <c r="L630" s="46"/>
      <c r="M630" s="46"/>
      <c r="N630" s="46"/>
      <c r="O630" s="46"/>
      <c r="P630" s="46"/>
      <c r="Q630" s="46"/>
    </row>
    <row r="631" spans="8:17" ht="15">
      <c r="H631" s="46"/>
      <c r="I631" s="46"/>
      <c r="J631" s="46"/>
      <c r="K631" s="46"/>
      <c r="L631" s="46"/>
      <c r="M631" s="46"/>
      <c r="N631" s="46"/>
      <c r="O631" s="46"/>
      <c r="P631" s="46"/>
      <c r="Q631" s="46"/>
    </row>
    <row r="632" spans="8:17" ht="15">
      <c r="H632" s="46"/>
      <c r="I632" s="46"/>
      <c r="J632" s="46"/>
      <c r="K632" s="46"/>
      <c r="L632" s="46"/>
      <c r="M632" s="46"/>
      <c r="N632" s="46"/>
      <c r="O632" s="46"/>
      <c r="P632" s="46"/>
      <c r="Q632" s="46"/>
    </row>
    <row r="633" spans="8:17" ht="15">
      <c r="H633" s="46"/>
      <c r="I633" s="46"/>
      <c r="J633" s="46"/>
      <c r="K633" s="46"/>
      <c r="L633" s="46"/>
      <c r="M633" s="46"/>
      <c r="N633" s="46"/>
      <c r="O633" s="46"/>
      <c r="P633" s="46"/>
      <c r="Q633" s="46"/>
    </row>
    <row r="634" spans="8:17" ht="15">
      <c r="H634" s="46"/>
      <c r="I634" s="46"/>
      <c r="J634" s="46"/>
      <c r="K634" s="46"/>
      <c r="L634" s="46"/>
      <c r="M634" s="46"/>
      <c r="N634" s="46"/>
      <c r="O634" s="46"/>
      <c r="P634" s="46"/>
      <c r="Q634" s="46"/>
    </row>
    <row r="635" spans="8:17" ht="15">
      <c r="H635" s="46"/>
      <c r="I635" s="46"/>
      <c r="J635" s="46"/>
      <c r="K635" s="46"/>
      <c r="L635" s="46"/>
      <c r="M635" s="46"/>
      <c r="N635" s="46"/>
      <c r="O635" s="46"/>
      <c r="P635" s="46"/>
      <c r="Q635" s="46"/>
    </row>
    <row r="636" spans="8:17" ht="15">
      <c r="H636" s="46"/>
      <c r="I636" s="46"/>
      <c r="J636" s="46"/>
      <c r="K636" s="46"/>
      <c r="L636" s="46"/>
      <c r="M636" s="46"/>
      <c r="N636" s="46"/>
      <c r="O636" s="46"/>
      <c r="P636" s="46"/>
      <c r="Q636" s="46"/>
    </row>
    <row r="637" spans="8:17" ht="15">
      <c r="H637" s="46"/>
      <c r="I637" s="46"/>
      <c r="J637" s="46"/>
      <c r="K637" s="46"/>
      <c r="L637" s="46"/>
      <c r="M637" s="46"/>
      <c r="N637" s="46"/>
      <c r="O637" s="46"/>
      <c r="P637" s="46"/>
      <c r="Q637" s="46"/>
    </row>
    <row r="638" spans="8:17" ht="15">
      <c r="H638" s="46"/>
      <c r="I638" s="46"/>
      <c r="J638" s="46"/>
      <c r="K638" s="46"/>
      <c r="L638" s="46"/>
      <c r="M638" s="46"/>
      <c r="N638" s="46"/>
      <c r="O638" s="46"/>
      <c r="P638" s="46"/>
      <c r="Q638" s="46"/>
    </row>
    <row r="639" spans="8:17" ht="15">
      <c r="H639" s="46"/>
      <c r="I639" s="46"/>
      <c r="J639" s="46"/>
      <c r="K639" s="46"/>
      <c r="L639" s="46"/>
      <c r="M639" s="46"/>
      <c r="N639" s="46"/>
      <c r="O639" s="46"/>
      <c r="P639" s="46"/>
      <c r="Q639" s="46"/>
    </row>
    <row r="640" spans="8:17" ht="15">
      <c r="H640" s="46"/>
      <c r="I640" s="46"/>
      <c r="J640" s="46"/>
      <c r="K640" s="46"/>
      <c r="L640" s="46"/>
      <c r="M640" s="46"/>
      <c r="N640" s="46"/>
      <c r="O640" s="46"/>
      <c r="P640" s="46"/>
      <c r="Q640" s="46"/>
    </row>
    <row r="641" spans="8:17" ht="15">
      <c r="H641" s="46"/>
      <c r="I641" s="46"/>
      <c r="J641" s="46"/>
      <c r="K641" s="46"/>
      <c r="L641" s="46"/>
      <c r="M641" s="46"/>
      <c r="N641" s="46"/>
      <c r="O641" s="46"/>
      <c r="P641" s="46"/>
      <c r="Q641" s="46"/>
    </row>
    <row r="642" spans="8:17" ht="15">
      <c r="H642" s="46"/>
      <c r="I642" s="46"/>
      <c r="J642" s="46"/>
      <c r="K642" s="46"/>
      <c r="L642" s="46"/>
      <c r="M642" s="46"/>
      <c r="N642" s="46"/>
      <c r="O642" s="46"/>
      <c r="P642" s="46"/>
      <c r="Q642" s="46"/>
    </row>
    <row r="643" spans="8:17" ht="15">
      <c r="H643" s="46"/>
      <c r="I643" s="46"/>
      <c r="J643" s="46"/>
      <c r="K643" s="46"/>
      <c r="L643" s="46"/>
      <c r="M643" s="46"/>
      <c r="N643" s="46"/>
      <c r="O643" s="46"/>
      <c r="P643" s="46"/>
      <c r="Q643" s="46"/>
    </row>
    <row r="644" spans="8:17" ht="15">
      <c r="H644" s="46"/>
      <c r="I644" s="46"/>
      <c r="J644" s="46"/>
      <c r="K644" s="46"/>
      <c r="L644" s="46"/>
      <c r="M644" s="46"/>
      <c r="N644" s="46"/>
      <c r="O644" s="46"/>
      <c r="P644" s="46"/>
      <c r="Q644" s="46"/>
    </row>
    <row r="645" spans="8:17" ht="15">
      <c r="H645" s="46"/>
      <c r="I645" s="46"/>
      <c r="J645" s="46"/>
      <c r="K645" s="46"/>
      <c r="L645" s="46"/>
      <c r="M645" s="46"/>
      <c r="N645" s="46"/>
      <c r="O645" s="46"/>
      <c r="P645" s="46"/>
      <c r="Q645" s="46"/>
    </row>
    <row r="646" spans="8:17" ht="15">
      <c r="H646" s="46"/>
      <c r="I646" s="46"/>
      <c r="J646" s="46"/>
      <c r="K646" s="46"/>
      <c r="L646" s="46"/>
      <c r="M646" s="46"/>
      <c r="N646" s="46"/>
      <c r="O646" s="46"/>
      <c r="P646" s="46"/>
      <c r="Q646" s="46"/>
    </row>
    <row r="647" spans="8:17" ht="15">
      <c r="H647" s="46"/>
      <c r="I647" s="46"/>
      <c r="J647" s="46"/>
      <c r="K647" s="46"/>
      <c r="L647" s="46"/>
      <c r="M647" s="46"/>
      <c r="N647" s="46"/>
      <c r="O647" s="46"/>
      <c r="P647" s="46"/>
      <c r="Q647" s="46"/>
    </row>
    <row r="648" spans="8:17" ht="15">
      <c r="H648" s="46"/>
      <c r="I648" s="46"/>
      <c r="J648" s="46"/>
      <c r="K648" s="46"/>
      <c r="L648" s="46"/>
      <c r="M648" s="46"/>
      <c r="N648" s="46"/>
      <c r="O648" s="46"/>
      <c r="P648" s="46"/>
      <c r="Q648" s="46"/>
    </row>
  </sheetData>
  <sheetProtection password="C61D" sheet="1"/>
  <mergeCells count="10">
    <mergeCell ref="B9:G9"/>
    <mergeCell ref="B10:G10"/>
    <mergeCell ref="B11:G11"/>
    <mergeCell ref="C99:F99"/>
    <mergeCell ref="B2:G2"/>
    <mergeCell ref="B3:G3"/>
    <mergeCell ref="B4:G4"/>
    <mergeCell ref="B5:G5"/>
    <mergeCell ref="B6:G6"/>
    <mergeCell ref="B8:G8"/>
  </mergeCells>
  <printOptions/>
  <pageMargins left="0.236220472440945" right="0.236220472440945" top="0.748031496062992" bottom="0.748031496062992" header="0.31496062992126" footer="0.31496062992126"/>
  <pageSetup fitToHeight="0" fitToWidth="1" horizontalDpi="600" verticalDpi="600" orientation="portrait" scale="73" r:id="rId2"/>
  <headerFooter>
    <oddHeader>&amp;R&amp;P de &amp;N</oddHeader>
  </headerFooter>
  <drawing r:id="rId1"/>
</worksheet>
</file>

<file path=xl/worksheets/sheet6.xml><?xml version="1.0" encoding="utf-8"?>
<worksheet xmlns="http://schemas.openxmlformats.org/spreadsheetml/2006/main" xmlns:r="http://schemas.openxmlformats.org/officeDocument/2006/relationships">
  <sheetPr>
    <tabColor theme="9" tint="-0.24997000396251678"/>
    <pageSetUpPr fitToPage="1"/>
  </sheetPr>
  <dimension ref="B2:Q575"/>
  <sheetViews>
    <sheetView showGridLines="0" view="pageBreakPreview" zoomScaleNormal="95" zoomScaleSheetLayoutView="100" zoomScalePageLayoutView="0" workbookViewId="0" topLeftCell="A1">
      <selection activeCell="F15" sqref="F15"/>
    </sheetView>
  </sheetViews>
  <sheetFormatPr defaultColWidth="8.7109375" defaultRowHeight="15"/>
  <cols>
    <col min="1" max="1" width="1.7109375" style="9" customWidth="1"/>
    <col min="2" max="2" width="9.00390625" style="9" bestFit="1" customWidth="1"/>
    <col min="3" max="3" width="56.8515625" style="9" customWidth="1"/>
    <col min="4" max="4" width="15.28125" style="9" customWidth="1"/>
    <col min="5" max="5" width="14.57421875" style="9" customWidth="1"/>
    <col min="6" max="6" width="19.57421875" style="9" customWidth="1"/>
    <col min="7" max="7" width="24.28125" style="9" customWidth="1"/>
    <col min="8" max="8" width="1.7109375" style="9" customWidth="1"/>
    <col min="9" max="16384" width="8.7109375" style="9" customWidth="1"/>
  </cols>
  <sheetData>
    <row r="1" ht="9.75" customHeight="1"/>
    <row r="2" spans="2:7" ht="23.25">
      <c r="B2" s="138"/>
      <c r="C2" s="139"/>
      <c r="D2" s="139"/>
      <c r="E2" s="139"/>
      <c r="F2" s="139"/>
      <c r="G2" s="140"/>
    </row>
    <row r="3" spans="2:17" ht="15">
      <c r="B3" s="141"/>
      <c r="C3" s="142"/>
      <c r="D3" s="142"/>
      <c r="E3" s="142"/>
      <c r="F3" s="142"/>
      <c r="G3" s="143"/>
      <c r="H3" s="46"/>
      <c r="I3" s="46"/>
      <c r="J3" s="46"/>
      <c r="K3" s="46"/>
      <c r="L3" s="46"/>
      <c r="M3" s="46"/>
      <c r="N3" s="46"/>
      <c r="O3" s="46"/>
      <c r="P3" s="46"/>
      <c r="Q3" s="46"/>
    </row>
    <row r="4" spans="2:17" ht="15">
      <c r="B4" s="141"/>
      <c r="C4" s="142"/>
      <c r="D4" s="142"/>
      <c r="E4" s="142"/>
      <c r="F4" s="142"/>
      <c r="G4" s="143"/>
      <c r="H4" s="46"/>
      <c r="I4" s="46"/>
      <c r="J4" s="46"/>
      <c r="K4" s="46"/>
      <c r="L4" s="46"/>
      <c r="M4" s="46"/>
      <c r="N4" s="46"/>
      <c r="O4" s="46"/>
      <c r="P4" s="46"/>
      <c r="Q4" s="46"/>
    </row>
    <row r="5" spans="2:17" ht="15">
      <c r="B5" s="141"/>
      <c r="C5" s="142"/>
      <c r="D5" s="142"/>
      <c r="E5" s="142"/>
      <c r="F5" s="142"/>
      <c r="G5" s="143"/>
      <c r="H5" s="46"/>
      <c r="I5" s="46"/>
      <c r="J5" s="46"/>
      <c r="K5" s="46"/>
      <c r="L5" s="46"/>
      <c r="M5" s="46"/>
      <c r="N5" s="46"/>
      <c r="O5" s="46"/>
      <c r="P5" s="46"/>
      <c r="Q5" s="46"/>
    </row>
    <row r="6" spans="2:17" ht="15">
      <c r="B6" s="144"/>
      <c r="C6" s="145"/>
      <c r="D6" s="145"/>
      <c r="E6" s="145"/>
      <c r="F6" s="145"/>
      <c r="G6" s="146"/>
      <c r="H6" s="46"/>
      <c r="I6" s="46"/>
      <c r="J6" s="46"/>
      <c r="K6" s="46"/>
      <c r="L6" s="46"/>
      <c r="M6" s="46"/>
      <c r="N6" s="46"/>
      <c r="O6" s="46"/>
      <c r="P6" s="46"/>
      <c r="Q6" s="46"/>
    </row>
    <row r="7" spans="2:17" ht="15">
      <c r="B7" s="23"/>
      <c r="C7" s="18"/>
      <c r="D7" s="18"/>
      <c r="E7" s="18"/>
      <c r="F7" s="18"/>
      <c r="G7" s="24"/>
      <c r="H7" s="46"/>
      <c r="I7" s="46"/>
      <c r="J7" s="46"/>
      <c r="K7" s="46"/>
      <c r="L7" s="46"/>
      <c r="M7" s="46"/>
      <c r="N7" s="46"/>
      <c r="O7" s="46"/>
      <c r="P7" s="46"/>
      <c r="Q7" s="46"/>
    </row>
    <row r="8" spans="2:17" ht="21">
      <c r="B8" s="132" t="s">
        <v>24</v>
      </c>
      <c r="C8" s="133"/>
      <c r="D8" s="133"/>
      <c r="E8" s="133"/>
      <c r="F8" s="133"/>
      <c r="G8" s="134"/>
      <c r="H8" s="46"/>
      <c r="I8" s="46"/>
      <c r="J8" s="46"/>
      <c r="K8" s="46"/>
      <c r="L8" s="46"/>
      <c r="M8" s="46"/>
      <c r="N8" s="46"/>
      <c r="O8" s="46"/>
      <c r="P8" s="46"/>
      <c r="Q8" s="46"/>
    </row>
    <row r="9" spans="2:17" ht="21">
      <c r="B9" s="129" t="s">
        <v>17</v>
      </c>
      <c r="C9" s="130"/>
      <c r="D9" s="130"/>
      <c r="E9" s="130"/>
      <c r="F9" s="130"/>
      <c r="G9" s="131"/>
      <c r="H9" s="46"/>
      <c r="I9" s="46"/>
      <c r="J9" s="46"/>
      <c r="K9" s="46"/>
      <c r="L9" s="46"/>
      <c r="M9" s="46"/>
      <c r="N9" s="46"/>
      <c r="O9" s="46"/>
      <c r="P9" s="46"/>
      <c r="Q9" s="46"/>
    </row>
    <row r="10" spans="2:17" ht="19.5">
      <c r="B10" s="147" t="s">
        <v>72</v>
      </c>
      <c r="C10" s="148"/>
      <c r="D10" s="148"/>
      <c r="E10" s="148"/>
      <c r="F10" s="148"/>
      <c r="G10" s="149"/>
      <c r="H10" s="46"/>
      <c r="I10" s="46"/>
      <c r="J10" s="46"/>
      <c r="K10" s="46"/>
      <c r="L10" s="46"/>
      <c r="M10" s="46"/>
      <c r="N10" s="46"/>
      <c r="O10" s="46"/>
      <c r="P10" s="46"/>
      <c r="Q10" s="46"/>
    </row>
    <row r="11" spans="2:17" ht="15">
      <c r="B11" s="150" t="s">
        <v>473</v>
      </c>
      <c r="C11" s="151"/>
      <c r="D11" s="151"/>
      <c r="E11" s="151"/>
      <c r="F11" s="151"/>
      <c r="G11" s="152"/>
      <c r="H11" s="46"/>
      <c r="I11" s="46"/>
      <c r="J11" s="46"/>
      <c r="K11" s="46"/>
      <c r="L11" s="46"/>
      <c r="M11" s="46"/>
      <c r="N11" s="46"/>
      <c r="O11" s="46"/>
      <c r="P11" s="46"/>
      <c r="Q11" s="46"/>
    </row>
    <row r="12" spans="2:17" ht="19.5" customHeight="1">
      <c r="B12" s="49" t="s">
        <v>6</v>
      </c>
      <c r="C12" s="5" t="s">
        <v>23</v>
      </c>
      <c r="D12" s="6" t="s">
        <v>7</v>
      </c>
      <c r="E12" s="5" t="s">
        <v>5</v>
      </c>
      <c r="F12" s="6" t="s">
        <v>8</v>
      </c>
      <c r="G12" s="50" t="s">
        <v>9</v>
      </c>
      <c r="H12" s="46"/>
      <c r="I12" s="46"/>
      <c r="J12" s="46"/>
      <c r="K12" s="46"/>
      <c r="L12" s="46"/>
      <c r="M12" s="46"/>
      <c r="N12" s="46"/>
      <c r="O12" s="46"/>
      <c r="P12" s="46"/>
      <c r="Q12" s="46"/>
    </row>
    <row r="13" spans="2:17" ht="19.5" customHeight="1">
      <c r="B13" s="114">
        <v>3.1</v>
      </c>
      <c r="C13" s="115" t="s">
        <v>460</v>
      </c>
      <c r="D13" s="6"/>
      <c r="E13" s="5"/>
      <c r="F13" s="6"/>
      <c r="G13" s="116"/>
      <c r="H13" s="46"/>
      <c r="I13" s="46"/>
      <c r="J13" s="46"/>
      <c r="K13" s="46"/>
      <c r="L13" s="46"/>
      <c r="M13" s="46"/>
      <c r="N13" s="46"/>
      <c r="O13" s="46"/>
      <c r="P13" s="46"/>
      <c r="Q13" s="46"/>
    </row>
    <row r="14" spans="2:17" ht="30">
      <c r="B14" s="100" t="s">
        <v>461</v>
      </c>
      <c r="C14" s="101" t="s">
        <v>448</v>
      </c>
      <c r="D14" s="102"/>
      <c r="E14" s="103"/>
      <c r="F14" s="104"/>
      <c r="G14" s="105">
        <f>+SUBTOTAL(9,G15:G16)</f>
        <v>0</v>
      </c>
      <c r="H14" s="46"/>
      <c r="I14" s="46"/>
      <c r="J14" s="46"/>
      <c r="K14" s="46"/>
      <c r="L14" s="46"/>
      <c r="M14" s="46"/>
      <c r="N14" s="46"/>
      <c r="O14" s="46"/>
      <c r="P14" s="46"/>
      <c r="Q14" s="46"/>
    </row>
    <row r="15" spans="2:17" ht="128.25">
      <c r="B15" s="123" t="s">
        <v>462</v>
      </c>
      <c r="C15" s="117" t="s">
        <v>747</v>
      </c>
      <c r="D15" s="106">
        <f>(2.93+0.9)*5</f>
        <v>19.15</v>
      </c>
      <c r="E15" s="75" t="s">
        <v>2</v>
      </c>
      <c r="F15" s="239"/>
      <c r="G15" s="107">
        <f>+F15*D15</f>
        <v>0</v>
      </c>
      <c r="H15" s="46"/>
      <c r="I15" s="46"/>
      <c r="J15" s="46"/>
      <c r="K15" s="46"/>
      <c r="L15" s="46"/>
      <c r="M15" s="46"/>
      <c r="N15" s="46"/>
      <c r="O15" s="46"/>
      <c r="P15" s="46"/>
      <c r="Q15" s="46"/>
    </row>
    <row r="16" spans="2:17" ht="114">
      <c r="B16" s="123" t="s">
        <v>463</v>
      </c>
      <c r="C16" s="117" t="s">
        <v>748</v>
      </c>
      <c r="D16" s="106">
        <f>(4.57+0.41)*5</f>
        <v>24.900000000000002</v>
      </c>
      <c r="E16" s="75" t="s">
        <v>2</v>
      </c>
      <c r="F16" s="239"/>
      <c r="G16" s="107">
        <f>+F16*D16</f>
        <v>0</v>
      </c>
      <c r="H16" s="46"/>
      <c r="I16" s="46"/>
      <c r="J16" s="46"/>
      <c r="K16" s="46"/>
      <c r="L16" s="46"/>
      <c r="M16" s="46"/>
      <c r="N16" s="46"/>
      <c r="O16" s="46"/>
      <c r="P16" s="46"/>
      <c r="Q16" s="46"/>
    </row>
    <row r="17" spans="2:17" ht="57" customHeight="1">
      <c r="B17" s="100" t="s">
        <v>464</v>
      </c>
      <c r="C17" s="108" t="s">
        <v>449</v>
      </c>
      <c r="D17" s="102"/>
      <c r="E17" s="103"/>
      <c r="F17" s="240"/>
      <c r="G17" s="105">
        <f>+SUBTOTAL(9,G18:G19)</f>
        <v>0</v>
      </c>
      <c r="H17" s="46"/>
      <c r="I17" s="46"/>
      <c r="J17" s="46"/>
      <c r="K17" s="46"/>
      <c r="L17" s="46"/>
      <c r="M17" s="46"/>
      <c r="N17" s="46"/>
      <c r="O17" s="46"/>
      <c r="P17" s="46"/>
      <c r="Q17" s="46"/>
    </row>
    <row r="18" spans="2:17" ht="114">
      <c r="B18" s="123" t="s">
        <v>465</v>
      </c>
      <c r="C18" s="117" t="s">
        <v>749</v>
      </c>
      <c r="D18" s="106">
        <v>2.4</v>
      </c>
      <c r="E18" s="75" t="s">
        <v>2</v>
      </c>
      <c r="F18" s="239"/>
      <c r="G18" s="107">
        <f>+F18*D18</f>
        <v>0</v>
      </c>
      <c r="H18" s="46"/>
      <c r="I18" s="46"/>
      <c r="J18" s="46"/>
      <c r="K18" s="46"/>
      <c r="L18" s="46"/>
      <c r="M18" s="46"/>
      <c r="N18" s="46"/>
      <c r="O18" s="46"/>
      <c r="P18" s="46"/>
      <c r="Q18" s="46"/>
    </row>
    <row r="19" spans="2:17" ht="128.25">
      <c r="B19" s="123" t="s">
        <v>466</v>
      </c>
      <c r="C19" s="117" t="s">
        <v>750</v>
      </c>
      <c r="D19" s="106">
        <f>0.7+6.05</f>
        <v>6.75</v>
      </c>
      <c r="E19" s="75" t="s">
        <v>2</v>
      </c>
      <c r="F19" s="239"/>
      <c r="G19" s="107">
        <f>+F19*D19</f>
        <v>0</v>
      </c>
      <c r="H19" s="46"/>
      <c r="I19" s="46"/>
      <c r="J19" s="46"/>
      <c r="K19" s="46"/>
      <c r="L19" s="46"/>
      <c r="M19" s="46"/>
      <c r="N19" s="46"/>
      <c r="O19" s="46"/>
      <c r="P19" s="46"/>
      <c r="Q19" s="46"/>
    </row>
    <row r="20" spans="2:17" ht="30" customHeight="1">
      <c r="B20" s="109" t="s">
        <v>467</v>
      </c>
      <c r="C20" s="108" t="s">
        <v>450</v>
      </c>
      <c r="D20" s="110"/>
      <c r="E20" s="111"/>
      <c r="F20" s="241"/>
      <c r="G20" s="105">
        <f>+SUBTOTAL(9,G21:G23)</f>
        <v>0</v>
      </c>
      <c r="H20" s="46"/>
      <c r="I20" s="46"/>
      <c r="J20" s="46"/>
      <c r="K20" s="46"/>
      <c r="L20" s="46"/>
      <c r="M20" s="46"/>
      <c r="N20" s="46"/>
      <c r="O20" s="46"/>
      <c r="P20" s="46"/>
      <c r="Q20" s="46"/>
    </row>
    <row r="21" spans="2:17" ht="71.25">
      <c r="B21" s="123" t="s">
        <v>468</v>
      </c>
      <c r="C21" s="117" t="s">
        <v>751</v>
      </c>
      <c r="D21" s="106">
        <f>(4*2)*4+5.05+5.05</f>
        <v>42.099999999999994</v>
      </c>
      <c r="E21" s="75" t="s">
        <v>2</v>
      </c>
      <c r="F21" s="239"/>
      <c r="G21" s="107">
        <f>+F21*D21</f>
        <v>0</v>
      </c>
      <c r="H21" s="46"/>
      <c r="I21" s="46"/>
      <c r="J21" s="46"/>
      <c r="K21" s="46"/>
      <c r="L21" s="46"/>
      <c r="M21" s="46"/>
      <c r="N21" s="46"/>
      <c r="O21" s="46"/>
      <c r="P21" s="46"/>
      <c r="Q21" s="46"/>
    </row>
    <row r="22" spans="2:17" ht="85.5">
      <c r="B22" s="123" t="s">
        <v>469</v>
      </c>
      <c r="C22" s="117" t="s">
        <v>451</v>
      </c>
      <c r="D22" s="106">
        <f>(4*2)*4+5.05+5.05</f>
        <v>42.099999999999994</v>
      </c>
      <c r="E22" s="75" t="s">
        <v>2</v>
      </c>
      <c r="F22" s="239"/>
      <c r="G22" s="107">
        <f>+F22*D22</f>
        <v>0</v>
      </c>
      <c r="H22" s="46"/>
      <c r="I22" s="46"/>
      <c r="J22" s="46"/>
      <c r="K22" s="46"/>
      <c r="L22" s="46"/>
      <c r="M22" s="46"/>
      <c r="N22" s="46"/>
      <c r="O22" s="46"/>
      <c r="P22" s="46"/>
      <c r="Q22" s="46"/>
    </row>
    <row r="23" spans="2:17" ht="85.5">
      <c r="B23" s="123" t="s">
        <v>470</v>
      </c>
      <c r="C23" s="117" t="s">
        <v>452</v>
      </c>
      <c r="D23" s="106">
        <f>(4*2)*4+5.05+5.05</f>
        <v>42.099999999999994</v>
      </c>
      <c r="E23" s="75" t="s">
        <v>2</v>
      </c>
      <c r="F23" s="239"/>
      <c r="G23" s="107">
        <f>+F23*D23</f>
        <v>0</v>
      </c>
      <c r="H23" s="46"/>
      <c r="I23" s="46"/>
      <c r="J23" s="46"/>
      <c r="K23" s="46"/>
      <c r="L23" s="46"/>
      <c r="M23" s="46"/>
      <c r="N23" s="46"/>
      <c r="O23" s="46"/>
      <c r="P23" s="46"/>
      <c r="Q23" s="46"/>
    </row>
    <row r="24" spans="2:17" ht="30" customHeight="1">
      <c r="B24" s="113" t="s">
        <v>4</v>
      </c>
      <c r="C24" s="162" t="s">
        <v>453</v>
      </c>
      <c r="D24" s="163"/>
      <c r="E24" s="163"/>
      <c r="F24" s="164"/>
      <c r="G24" s="112">
        <f>+SUBTOTAL(9,G14:G23)</f>
        <v>0</v>
      </c>
      <c r="H24" s="46"/>
      <c r="I24" s="46"/>
      <c r="J24" s="46"/>
      <c r="K24" s="46"/>
      <c r="L24" s="46"/>
      <c r="M24" s="46"/>
      <c r="N24" s="46"/>
      <c r="O24" s="46"/>
      <c r="P24" s="46"/>
      <c r="Q24" s="46"/>
    </row>
    <row r="25" spans="8:17" ht="19.5" customHeight="1">
      <c r="H25" s="46"/>
      <c r="I25" s="46"/>
      <c r="J25" s="46"/>
      <c r="K25" s="46"/>
      <c r="L25" s="46"/>
      <c r="M25" s="46"/>
      <c r="N25" s="46"/>
      <c r="O25" s="46"/>
      <c r="P25" s="46"/>
      <c r="Q25" s="46"/>
    </row>
    <row r="26" spans="2:17" ht="15.75">
      <c r="B26" s="122" t="s">
        <v>459</v>
      </c>
      <c r="C26" s="46"/>
      <c r="D26" s="46"/>
      <c r="E26" s="46"/>
      <c r="F26" s="46"/>
      <c r="G26" s="46"/>
      <c r="H26" s="46"/>
      <c r="I26" s="46"/>
      <c r="J26" s="46"/>
      <c r="K26" s="46"/>
      <c r="L26" s="46"/>
      <c r="M26" s="46"/>
      <c r="N26" s="46"/>
      <c r="O26" s="46"/>
      <c r="P26" s="46"/>
      <c r="Q26" s="46"/>
    </row>
    <row r="27" spans="2:17" ht="15">
      <c r="B27" s="46"/>
      <c r="C27" s="46"/>
      <c r="D27" s="46"/>
      <c r="E27" s="46"/>
      <c r="F27" s="46"/>
      <c r="G27" s="46"/>
      <c r="H27" s="46"/>
      <c r="I27" s="46"/>
      <c r="J27" s="46"/>
      <c r="K27" s="46"/>
      <c r="L27" s="46"/>
      <c r="M27" s="46"/>
      <c r="N27" s="46"/>
      <c r="O27" s="46"/>
      <c r="P27" s="46"/>
      <c r="Q27" s="46"/>
    </row>
    <row r="28" spans="2:17" ht="44.25" customHeight="1">
      <c r="B28" s="165" t="s">
        <v>454</v>
      </c>
      <c r="C28" s="166"/>
      <c r="D28" s="166"/>
      <c r="E28" s="166"/>
      <c r="F28" s="166"/>
      <c r="G28" s="167"/>
      <c r="H28" s="46"/>
      <c r="I28" s="46"/>
      <c r="J28" s="46"/>
      <c r="K28" s="46"/>
      <c r="L28" s="46"/>
      <c r="M28" s="46"/>
      <c r="N28" s="46"/>
      <c r="O28" s="46"/>
      <c r="P28" s="46"/>
      <c r="Q28" s="46"/>
    </row>
    <row r="29" spans="2:17" ht="69" customHeight="1">
      <c r="B29" s="153" t="s">
        <v>455</v>
      </c>
      <c r="C29" s="154"/>
      <c r="D29" s="154"/>
      <c r="E29" s="154"/>
      <c r="F29" s="154"/>
      <c r="G29" s="155"/>
      <c r="H29" s="46"/>
      <c r="I29" s="46"/>
      <c r="J29" s="46"/>
      <c r="K29" s="46"/>
      <c r="L29" s="46"/>
      <c r="M29" s="46"/>
      <c r="N29" s="46"/>
      <c r="O29" s="46"/>
      <c r="P29" s="46"/>
      <c r="Q29" s="46"/>
    </row>
    <row r="30" spans="2:17" ht="42" customHeight="1">
      <c r="B30" s="153" t="s">
        <v>456</v>
      </c>
      <c r="C30" s="154"/>
      <c r="D30" s="154"/>
      <c r="E30" s="154"/>
      <c r="F30" s="154"/>
      <c r="G30" s="155"/>
      <c r="H30" s="46"/>
      <c r="I30" s="46"/>
      <c r="J30" s="46"/>
      <c r="K30" s="46"/>
      <c r="L30" s="46"/>
      <c r="M30" s="46"/>
      <c r="N30" s="46"/>
      <c r="O30" s="46"/>
      <c r="P30" s="46"/>
      <c r="Q30" s="46"/>
    </row>
    <row r="31" spans="2:17" ht="40.5" customHeight="1">
      <c r="B31" s="153" t="s">
        <v>457</v>
      </c>
      <c r="C31" s="154"/>
      <c r="D31" s="154"/>
      <c r="E31" s="154"/>
      <c r="F31" s="154"/>
      <c r="G31" s="155"/>
      <c r="H31" s="46"/>
      <c r="I31" s="46"/>
      <c r="J31" s="46"/>
      <c r="K31" s="46"/>
      <c r="L31" s="46"/>
      <c r="M31" s="46"/>
      <c r="N31" s="46"/>
      <c r="O31" s="46"/>
      <c r="P31" s="46"/>
      <c r="Q31" s="46"/>
    </row>
    <row r="32" spans="2:17" ht="38.25" customHeight="1">
      <c r="B32" s="156" t="s">
        <v>458</v>
      </c>
      <c r="C32" s="157"/>
      <c r="D32" s="157"/>
      <c r="E32" s="157"/>
      <c r="F32" s="157"/>
      <c r="G32" s="158"/>
      <c r="H32" s="46"/>
      <c r="I32" s="46"/>
      <c r="J32" s="46"/>
      <c r="K32" s="46"/>
      <c r="L32" s="46"/>
      <c r="M32" s="46"/>
      <c r="N32" s="46"/>
      <c r="O32" s="46"/>
      <c r="P32" s="46"/>
      <c r="Q32" s="46"/>
    </row>
    <row r="33" spans="2:17" ht="15">
      <c r="B33" s="159"/>
      <c r="C33" s="160"/>
      <c r="D33" s="160"/>
      <c r="E33" s="160"/>
      <c r="F33" s="160"/>
      <c r="G33" s="161"/>
      <c r="H33" s="46"/>
      <c r="I33" s="46"/>
      <c r="J33" s="46"/>
      <c r="K33" s="46"/>
      <c r="L33" s="46"/>
      <c r="M33" s="46"/>
      <c r="N33" s="46"/>
      <c r="O33" s="46"/>
      <c r="P33" s="46"/>
      <c r="Q33" s="46"/>
    </row>
    <row r="34" spans="8:17" ht="15">
      <c r="H34" s="46"/>
      <c r="I34" s="46"/>
      <c r="J34" s="46"/>
      <c r="K34" s="46"/>
      <c r="L34" s="46"/>
      <c r="M34" s="46"/>
      <c r="N34" s="46"/>
      <c r="O34" s="46"/>
      <c r="P34" s="46"/>
      <c r="Q34" s="46"/>
    </row>
    <row r="35" spans="8:17" ht="15">
      <c r="H35" s="46"/>
      <c r="I35" s="46"/>
      <c r="J35" s="46"/>
      <c r="K35" s="46"/>
      <c r="L35" s="46"/>
      <c r="M35" s="46"/>
      <c r="N35" s="46"/>
      <c r="O35" s="46"/>
      <c r="P35" s="46"/>
      <c r="Q35" s="46"/>
    </row>
    <row r="36" spans="8:17" ht="15">
      <c r="H36" s="46"/>
      <c r="I36" s="46"/>
      <c r="J36" s="46"/>
      <c r="K36" s="46"/>
      <c r="L36" s="46"/>
      <c r="M36" s="46"/>
      <c r="N36" s="46"/>
      <c r="O36" s="46"/>
      <c r="P36" s="46"/>
      <c r="Q36" s="46"/>
    </row>
    <row r="37" spans="8:17" ht="15">
      <c r="H37" s="46"/>
      <c r="I37" s="46"/>
      <c r="J37" s="46"/>
      <c r="K37" s="46"/>
      <c r="L37" s="46"/>
      <c r="M37" s="46"/>
      <c r="N37" s="46"/>
      <c r="O37" s="46"/>
      <c r="P37" s="46"/>
      <c r="Q37" s="46"/>
    </row>
    <row r="38" spans="8:17" ht="15">
      <c r="H38" s="46"/>
      <c r="I38" s="46"/>
      <c r="J38" s="46"/>
      <c r="K38" s="46"/>
      <c r="L38" s="46"/>
      <c r="M38" s="46"/>
      <c r="N38" s="46"/>
      <c r="O38" s="46"/>
      <c r="P38" s="46"/>
      <c r="Q38" s="46"/>
    </row>
    <row r="39" spans="8:17" ht="15">
      <c r="H39" s="46"/>
      <c r="I39" s="46"/>
      <c r="J39" s="46"/>
      <c r="K39" s="46"/>
      <c r="L39" s="46"/>
      <c r="M39" s="46"/>
      <c r="N39" s="46"/>
      <c r="O39" s="46"/>
      <c r="P39" s="46"/>
      <c r="Q39" s="46"/>
    </row>
    <row r="40" spans="8:17" ht="15">
      <c r="H40" s="46"/>
      <c r="I40" s="46"/>
      <c r="J40" s="46"/>
      <c r="K40" s="46"/>
      <c r="L40" s="46"/>
      <c r="M40" s="46"/>
      <c r="N40" s="46"/>
      <c r="O40" s="46"/>
      <c r="P40" s="46"/>
      <c r="Q40" s="46"/>
    </row>
    <row r="41" spans="8:17" ht="15">
      <c r="H41" s="46"/>
      <c r="I41" s="46"/>
      <c r="J41" s="46"/>
      <c r="K41" s="46"/>
      <c r="L41" s="46"/>
      <c r="M41" s="46"/>
      <c r="N41" s="46"/>
      <c r="O41" s="46"/>
      <c r="P41" s="46"/>
      <c r="Q41" s="46"/>
    </row>
    <row r="42" spans="8:17" ht="15">
      <c r="H42" s="46"/>
      <c r="I42" s="46"/>
      <c r="J42" s="46"/>
      <c r="K42" s="46"/>
      <c r="L42" s="46"/>
      <c r="M42" s="46"/>
      <c r="N42" s="46"/>
      <c r="O42" s="46"/>
      <c r="P42" s="46"/>
      <c r="Q42" s="46"/>
    </row>
    <row r="43" spans="8:17" ht="15">
      <c r="H43" s="46"/>
      <c r="I43" s="46"/>
      <c r="J43" s="46"/>
      <c r="K43" s="46"/>
      <c r="L43" s="46"/>
      <c r="M43" s="46"/>
      <c r="N43" s="46"/>
      <c r="O43" s="46"/>
      <c r="P43" s="46"/>
      <c r="Q43" s="46"/>
    </row>
    <row r="44" spans="8:17" ht="15">
      <c r="H44" s="46"/>
      <c r="I44" s="46"/>
      <c r="J44" s="46"/>
      <c r="K44" s="46"/>
      <c r="L44" s="46"/>
      <c r="M44" s="46"/>
      <c r="N44" s="46"/>
      <c r="O44" s="46"/>
      <c r="P44" s="46"/>
      <c r="Q44" s="46"/>
    </row>
    <row r="45" spans="8:17" ht="15">
      <c r="H45" s="46"/>
      <c r="I45" s="46"/>
      <c r="J45" s="46"/>
      <c r="K45" s="46"/>
      <c r="L45" s="46"/>
      <c r="M45" s="46"/>
      <c r="N45" s="46"/>
      <c r="O45" s="46"/>
      <c r="P45" s="46"/>
      <c r="Q45" s="46"/>
    </row>
    <row r="46" spans="8:17" ht="15">
      <c r="H46" s="46"/>
      <c r="I46" s="46"/>
      <c r="J46" s="46"/>
      <c r="K46" s="46"/>
      <c r="L46" s="46"/>
      <c r="M46" s="46"/>
      <c r="N46" s="46"/>
      <c r="O46" s="46"/>
      <c r="P46" s="46"/>
      <c r="Q46" s="46"/>
    </row>
    <row r="47" spans="8:17" ht="15">
      <c r="H47" s="46"/>
      <c r="I47" s="46"/>
      <c r="J47" s="46"/>
      <c r="K47" s="46"/>
      <c r="L47" s="46"/>
      <c r="M47" s="46"/>
      <c r="N47" s="46"/>
      <c r="O47" s="46"/>
      <c r="P47" s="46"/>
      <c r="Q47" s="46"/>
    </row>
    <row r="48" spans="8:17" ht="15">
      <c r="H48" s="46"/>
      <c r="I48" s="46"/>
      <c r="J48" s="46"/>
      <c r="K48" s="46"/>
      <c r="L48" s="46"/>
      <c r="M48" s="46"/>
      <c r="N48" s="46"/>
      <c r="O48" s="46"/>
      <c r="P48" s="46"/>
      <c r="Q48" s="46"/>
    </row>
    <row r="49" spans="8:17" ht="15">
      <c r="H49" s="46"/>
      <c r="I49" s="46"/>
      <c r="J49" s="46"/>
      <c r="K49" s="46"/>
      <c r="L49" s="46"/>
      <c r="M49" s="46"/>
      <c r="N49" s="46"/>
      <c r="O49" s="46"/>
      <c r="P49" s="46"/>
      <c r="Q49" s="46"/>
    </row>
    <row r="50" spans="8:17" ht="15">
      <c r="H50" s="46"/>
      <c r="I50" s="46"/>
      <c r="J50" s="46"/>
      <c r="K50" s="46"/>
      <c r="L50" s="46"/>
      <c r="M50" s="46"/>
      <c r="N50" s="46"/>
      <c r="O50" s="46"/>
      <c r="P50" s="46"/>
      <c r="Q50" s="46"/>
    </row>
    <row r="51" spans="8:17" ht="15">
      <c r="H51" s="46"/>
      <c r="I51" s="46"/>
      <c r="J51" s="46"/>
      <c r="K51" s="46"/>
      <c r="L51" s="46"/>
      <c r="M51" s="46"/>
      <c r="N51" s="46"/>
      <c r="O51" s="46"/>
      <c r="P51" s="46"/>
      <c r="Q51" s="46"/>
    </row>
    <row r="52" spans="8:17" ht="15">
      <c r="H52" s="46"/>
      <c r="I52" s="46"/>
      <c r="J52" s="46"/>
      <c r="K52" s="46"/>
      <c r="L52" s="46"/>
      <c r="M52" s="46"/>
      <c r="N52" s="46"/>
      <c r="O52" s="46"/>
      <c r="P52" s="46"/>
      <c r="Q52" s="46"/>
    </row>
    <row r="53" spans="8:17" ht="15">
      <c r="H53" s="46"/>
      <c r="I53" s="46"/>
      <c r="J53" s="46"/>
      <c r="K53" s="46"/>
      <c r="L53" s="46"/>
      <c r="M53" s="46"/>
      <c r="N53" s="46"/>
      <c r="O53" s="46"/>
      <c r="P53" s="46"/>
      <c r="Q53" s="46"/>
    </row>
    <row r="54" spans="8:17" ht="15">
      <c r="H54" s="46"/>
      <c r="I54" s="46"/>
      <c r="J54" s="46"/>
      <c r="K54" s="46"/>
      <c r="L54" s="46"/>
      <c r="M54" s="46"/>
      <c r="N54" s="46"/>
      <c r="O54" s="46"/>
      <c r="P54" s="46"/>
      <c r="Q54" s="46"/>
    </row>
    <row r="55" spans="8:17" ht="15">
      <c r="H55" s="46"/>
      <c r="I55" s="46"/>
      <c r="J55" s="46"/>
      <c r="K55" s="46"/>
      <c r="L55" s="46"/>
      <c r="M55" s="46"/>
      <c r="N55" s="46"/>
      <c r="O55" s="46"/>
      <c r="P55" s="46"/>
      <c r="Q55" s="46"/>
    </row>
    <row r="56" spans="8:17" ht="15">
      <c r="H56" s="46"/>
      <c r="I56" s="46"/>
      <c r="J56" s="46"/>
      <c r="K56" s="46"/>
      <c r="L56" s="46"/>
      <c r="M56" s="46"/>
      <c r="N56" s="46"/>
      <c r="O56" s="46"/>
      <c r="P56" s="46"/>
      <c r="Q56" s="46"/>
    </row>
    <row r="57" spans="8:17" ht="15">
      <c r="H57" s="46"/>
      <c r="I57" s="46"/>
      <c r="J57" s="46"/>
      <c r="K57" s="46"/>
      <c r="L57" s="46"/>
      <c r="M57" s="46"/>
      <c r="N57" s="46"/>
      <c r="O57" s="46"/>
      <c r="P57" s="46"/>
      <c r="Q57" s="46"/>
    </row>
    <row r="58" spans="8:17" ht="15">
      <c r="H58" s="46"/>
      <c r="I58" s="46"/>
      <c r="J58" s="46"/>
      <c r="K58" s="46"/>
      <c r="L58" s="46"/>
      <c r="M58" s="46"/>
      <c r="N58" s="46"/>
      <c r="O58" s="46"/>
      <c r="P58" s="46"/>
      <c r="Q58" s="46"/>
    </row>
    <row r="59" spans="8:17" ht="15">
      <c r="H59" s="46"/>
      <c r="I59" s="46"/>
      <c r="J59" s="46"/>
      <c r="K59" s="46"/>
      <c r="L59" s="46"/>
      <c r="M59" s="46"/>
      <c r="N59" s="46"/>
      <c r="O59" s="46"/>
      <c r="P59" s="46"/>
      <c r="Q59" s="46"/>
    </row>
    <row r="60" spans="8:17" ht="15">
      <c r="H60" s="46"/>
      <c r="I60" s="46"/>
      <c r="J60" s="46"/>
      <c r="K60" s="46"/>
      <c r="L60" s="46"/>
      <c r="M60" s="46"/>
      <c r="N60" s="46"/>
      <c r="O60" s="46"/>
      <c r="P60" s="46"/>
      <c r="Q60" s="46"/>
    </row>
    <row r="61" spans="8:17" ht="15">
      <c r="H61" s="46"/>
      <c r="I61" s="46"/>
      <c r="J61" s="46"/>
      <c r="K61" s="46"/>
      <c r="L61" s="46"/>
      <c r="M61" s="46"/>
      <c r="N61" s="46"/>
      <c r="O61" s="46"/>
      <c r="P61" s="46"/>
      <c r="Q61" s="46"/>
    </row>
    <row r="62" spans="8:17" ht="15">
      <c r="H62" s="46"/>
      <c r="I62" s="46"/>
      <c r="J62" s="46"/>
      <c r="K62" s="46"/>
      <c r="L62" s="46"/>
      <c r="M62" s="46"/>
      <c r="N62" s="46"/>
      <c r="O62" s="46"/>
      <c r="P62" s="46"/>
      <c r="Q62" s="46"/>
    </row>
    <row r="63" spans="8:17" ht="15">
      <c r="H63" s="46"/>
      <c r="I63" s="46"/>
      <c r="J63" s="46"/>
      <c r="K63" s="46"/>
      <c r="L63" s="46"/>
      <c r="M63" s="46"/>
      <c r="N63" s="46"/>
      <c r="O63" s="46"/>
      <c r="P63" s="46"/>
      <c r="Q63" s="46"/>
    </row>
    <row r="64" spans="8:17" ht="15">
      <c r="H64" s="46"/>
      <c r="I64" s="46"/>
      <c r="J64" s="46"/>
      <c r="K64" s="46"/>
      <c r="L64" s="46"/>
      <c r="M64" s="46"/>
      <c r="N64" s="46"/>
      <c r="O64" s="46"/>
      <c r="P64" s="46"/>
      <c r="Q64" s="46"/>
    </row>
    <row r="65" spans="8:17" ht="15">
      <c r="H65" s="46"/>
      <c r="I65" s="46"/>
      <c r="J65" s="46"/>
      <c r="K65" s="46"/>
      <c r="L65" s="46"/>
      <c r="M65" s="46"/>
      <c r="N65" s="46"/>
      <c r="O65" s="46"/>
      <c r="P65" s="46"/>
      <c r="Q65" s="46"/>
    </row>
    <row r="66" spans="8:17" ht="15">
      <c r="H66" s="46"/>
      <c r="I66" s="46"/>
      <c r="J66" s="46"/>
      <c r="K66" s="46"/>
      <c r="L66" s="46"/>
      <c r="M66" s="46"/>
      <c r="N66" s="46"/>
      <c r="O66" s="46"/>
      <c r="P66" s="46"/>
      <c r="Q66" s="46"/>
    </row>
    <row r="67" spans="8:17" ht="15">
      <c r="H67" s="46"/>
      <c r="I67" s="46"/>
      <c r="J67" s="46"/>
      <c r="K67" s="46"/>
      <c r="L67" s="46"/>
      <c r="M67" s="46"/>
      <c r="N67" s="46"/>
      <c r="O67" s="46"/>
      <c r="P67" s="46"/>
      <c r="Q67" s="46"/>
    </row>
    <row r="68" spans="8:17" ht="15">
      <c r="H68" s="46"/>
      <c r="I68" s="46"/>
      <c r="J68" s="46"/>
      <c r="K68" s="46"/>
      <c r="L68" s="46"/>
      <c r="M68" s="46"/>
      <c r="N68" s="46"/>
      <c r="O68" s="46"/>
      <c r="P68" s="46"/>
      <c r="Q68" s="46"/>
    </row>
    <row r="69" spans="8:17" ht="15">
      <c r="H69" s="46"/>
      <c r="I69" s="46"/>
      <c r="J69" s="46"/>
      <c r="K69" s="46"/>
      <c r="L69" s="46"/>
      <c r="M69" s="46"/>
      <c r="N69" s="46"/>
      <c r="O69" s="46"/>
      <c r="P69" s="46"/>
      <c r="Q69" s="46"/>
    </row>
    <row r="70" spans="8:17" ht="15">
      <c r="H70" s="46"/>
      <c r="I70" s="46"/>
      <c r="J70" s="46"/>
      <c r="K70" s="46"/>
      <c r="L70" s="46"/>
      <c r="M70" s="46"/>
      <c r="N70" s="46"/>
      <c r="O70" s="46"/>
      <c r="P70" s="46"/>
      <c r="Q70" s="46"/>
    </row>
    <row r="71" spans="8:17" ht="15">
      <c r="H71" s="46"/>
      <c r="I71" s="46"/>
      <c r="J71" s="46"/>
      <c r="K71" s="46"/>
      <c r="L71" s="46"/>
      <c r="M71" s="46"/>
      <c r="N71" s="46"/>
      <c r="O71" s="46"/>
      <c r="P71" s="46"/>
      <c r="Q71" s="46"/>
    </row>
    <row r="72" spans="8:17" ht="15">
      <c r="H72" s="46"/>
      <c r="I72" s="46"/>
      <c r="J72" s="46"/>
      <c r="K72" s="46"/>
      <c r="L72" s="46"/>
      <c r="M72" s="46"/>
      <c r="N72" s="46"/>
      <c r="O72" s="46"/>
      <c r="P72" s="46"/>
      <c r="Q72" s="46"/>
    </row>
    <row r="73" spans="8:17" ht="15">
      <c r="H73" s="46"/>
      <c r="I73" s="46"/>
      <c r="J73" s="46"/>
      <c r="K73" s="46"/>
      <c r="L73" s="46"/>
      <c r="M73" s="46"/>
      <c r="N73" s="46"/>
      <c r="O73" s="46"/>
      <c r="P73" s="46"/>
      <c r="Q73" s="46"/>
    </row>
    <row r="74" spans="8:17" ht="15">
      <c r="H74" s="46"/>
      <c r="I74" s="46"/>
      <c r="J74" s="46"/>
      <c r="K74" s="46"/>
      <c r="L74" s="46"/>
      <c r="M74" s="46"/>
      <c r="N74" s="46"/>
      <c r="O74" s="46"/>
      <c r="P74" s="46"/>
      <c r="Q74" s="46"/>
    </row>
    <row r="75" spans="8:17" ht="15">
      <c r="H75" s="46"/>
      <c r="I75" s="46"/>
      <c r="J75" s="46"/>
      <c r="K75" s="46"/>
      <c r="L75" s="46"/>
      <c r="M75" s="46"/>
      <c r="N75" s="46"/>
      <c r="O75" s="46"/>
      <c r="P75" s="46"/>
      <c r="Q75" s="46"/>
    </row>
    <row r="76" spans="8:17" ht="15">
      <c r="H76" s="46"/>
      <c r="I76" s="46"/>
      <c r="J76" s="46"/>
      <c r="K76" s="46"/>
      <c r="L76" s="46"/>
      <c r="M76" s="46"/>
      <c r="N76" s="46"/>
      <c r="O76" s="46"/>
      <c r="P76" s="46"/>
      <c r="Q76" s="46"/>
    </row>
    <row r="77" spans="8:17" ht="15">
      <c r="H77" s="46"/>
      <c r="I77" s="46"/>
      <c r="J77" s="46"/>
      <c r="K77" s="46"/>
      <c r="L77" s="46"/>
      <c r="M77" s="46"/>
      <c r="N77" s="46"/>
      <c r="O77" s="46"/>
      <c r="P77" s="46"/>
      <c r="Q77" s="46"/>
    </row>
    <row r="78" spans="8:17" ht="15">
      <c r="H78" s="46"/>
      <c r="I78" s="46"/>
      <c r="J78" s="46"/>
      <c r="K78" s="46"/>
      <c r="L78" s="46"/>
      <c r="M78" s="46"/>
      <c r="N78" s="46"/>
      <c r="O78" s="46"/>
      <c r="P78" s="46"/>
      <c r="Q78" s="46"/>
    </row>
    <row r="79" spans="8:17" ht="15">
      <c r="H79" s="46"/>
      <c r="I79" s="46"/>
      <c r="J79" s="46"/>
      <c r="K79" s="46"/>
      <c r="L79" s="46"/>
      <c r="M79" s="46"/>
      <c r="N79" s="46"/>
      <c r="O79" s="46"/>
      <c r="P79" s="46"/>
      <c r="Q79" s="46"/>
    </row>
    <row r="80" spans="8:17" ht="15">
      <c r="H80" s="46"/>
      <c r="I80" s="46"/>
      <c r="J80" s="46"/>
      <c r="K80" s="46"/>
      <c r="L80" s="46"/>
      <c r="M80" s="46"/>
      <c r="N80" s="46"/>
      <c r="O80" s="46"/>
      <c r="P80" s="46"/>
      <c r="Q80" s="46"/>
    </row>
    <row r="81" spans="8:17" ht="15">
      <c r="H81" s="46"/>
      <c r="I81" s="46"/>
      <c r="J81" s="46"/>
      <c r="K81" s="46"/>
      <c r="L81" s="46"/>
      <c r="M81" s="46"/>
      <c r="N81" s="46"/>
      <c r="O81" s="46"/>
      <c r="P81" s="46"/>
      <c r="Q81" s="46"/>
    </row>
    <row r="82" spans="8:17" ht="15">
      <c r="H82" s="46"/>
      <c r="I82" s="46"/>
      <c r="J82" s="46"/>
      <c r="K82" s="46"/>
      <c r="L82" s="46"/>
      <c r="M82" s="46"/>
      <c r="N82" s="46"/>
      <c r="O82" s="46"/>
      <c r="P82" s="46"/>
      <c r="Q82" s="46"/>
    </row>
    <row r="83" spans="8:17" ht="15">
      <c r="H83" s="46"/>
      <c r="I83" s="46"/>
      <c r="J83" s="46"/>
      <c r="K83" s="46"/>
      <c r="L83" s="46"/>
      <c r="M83" s="46"/>
      <c r="N83" s="46"/>
      <c r="O83" s="46"/>
      <c r="P83" s="46"/>
      <c r="Q83" s="46"/>
    </row>
    <row r="84" spans="8:17" ht="15">
      <c r="H84" s="46"/>
      <c r="I84" s="46"/>
      <c r="J84" s="46"/>
      <c r="K84" s="46"/>
      <c r="L84" s="46"/>
      <c r="M84" s="46"/>
      <c r="N84" s="46"/>
      <c r="O84" s="46"/>
      <c r="P84" s="46"/>
      <c r="Q84" s="46"/>
    </row>
    <row r="85" spans="8:17" ht="15">
      <c r="H85" s="46"/>
      <c r="I85" s="46"/>
      <c r="J85" s="46"/>
      <c r="K85" s="46"/>
      <c r="L85" s="46"/>
      <c r="M85" s="46"/>
      <c r="N85" s="46"/>
      <c r="O85" s="46"/>
      <c r="P85" s="46"/>
      <c r="Q85" s="46"/>
    </row>
    <row r="86" spans="8:17" ht="15">
      <c r="H86" s="46"/>
      <c r="I86" s="46"/>
      <c r="J86" s="46"/>
      <c r="K86" s="46"/>
      <c r="L86" s="46"/>
      <c r="M86" s="46"/>
      <c r="N86" s="46"/>
      <c r="O86" s="46"/>
      <c r="P86" s="46"/>
      <c r="Q86" s="46"/>
    </row>
    <row r="87" spans="8:17" ht="15">
      <c r="H87" s="46"/>
      <c r="I87" s="46"/>
      <c r="J87" s="46"/>
      <c r="K87" s="46"/>
      <c r="L87" s="46"/>
      <c r="M87" s="46"/>
      <c r="N87" s="46"/>
      <c r="O87" s="46"/>
      <c r="P87" s="46"/>
      <c r="Q87" s="46"/>
    </row>
    <row r="88" spans="8:17" ht="15">
      <c r="H88" s="46"/>
      <c r="I88" s="46"/>
      <c r="J88" s="46"/>
      <c r="K88" s="46"/>
      <c r="L88" s="46"/>
      <c r="M88" s="46"/>
      <c r="N88" s="46"/>
      <c r="O88" s="46"/>
      <c r="P88" s="46"/>
      <c r="Q88" s="46"/>
    </row>
    <row r="89" spans="8:17" ht="15">
      <c r="H89" s="46"/>
      <c r="I89" s="46"/>
      <c r="J89" s="46"/>
      <c r="K89" s="46"/>
      <c r="L89" s="46"/>
      <c r="M89" s="46"/>
      <c r="N89" s="46"/>
      <c r="O89" s="46"/>
      <c r="P89" s="46"/>
      <c r="Q89" s="46"/>
    </row>
    <row r="90" spans="8:17" ht="15">
      <c r="H90" s="46"/>
      <c r="I90" s="46"/>
      <c r="J90" s="46"/>
      <c r="K90" s="46"/>
      <c r="L90" s="46"/>
      <c r="M90" s="46"/>
      <c r="N90" s="46"/>
      <c r="O90" s="46"/>
      <c r="P90" s="46"/>
      <c r="Q90" s="46"/>
    </row>
    <row r="91" spans="8:17" ht="15">
      <c r="H91" s="46"/>
      <c r="I91" s="46"/>
      <c r="J91" s="46"/>
      <c r="K91" s="46"/>
      <c r="L91" s="46"/>
      <c r="M91" s="46"/>
      <c r="N91" s="46"/>
      <c r="O91" s="46"/>
      <c r="P91" s="46"/>
      <c r="Q91" s="46"/>
    </row>
    <row r="92" spans="8:17" ht="15">
      <c r="H92" s="46"/>
      <c r="I92" s="46"/>
      <c r="J92" s="46"/>
      <c r="K92" s="46"/>
      <c r="L92" s="46"/>
      <c r="M92" s="46"/>
      <c r="N92" s="46"/>
      <c r="O92" s="46"/>
      <c r="P92" s="46"/>
      <c r="Q92" s="46"/>
    </row>
    <row r="93" spans="8:17" ht="15">
      <c r="H93" s="46"/>
      <c r="I93" s="46"/>
      <c r="J93" s="46"/>
      <c r="K93" s="46"/>
      <c r="L93" s="46"/>
      <c r="M93" s="46"/>
      <c r="N93" s="46"/>
      <c r="O93" s="46"/>
      <c r="P93" s="46"/>
      <c r="Q93" s="46"/>
    </row>
    <row r="94" spans="8:17" ht="15">
      <c r="H94" s="46"/>
      <c r="I94" s="46"/>
      <c r="J94" s="46"/>
      <c r="K94" s="46"/>
      <c r="L94" s="46"/>
      <c r="M94" s="46"/>
      <c r="N94" s="46"/>
      <c r="O94" s="46"/>
      <c r="P94" s="46"/>
      <c r="Q94" s="46"/>
    </row>
    <row r="95" spans="8:17" ht="15">
      <c r="H95" s="46"/>
      <c r="I95" s="46"/>
      <c r="J95" s="46"/>
      <c r="K95" s="46"/>
      <c r="L95" s="46"/>
      <c r="M95" s="46"/>
      <c r="N95" s="46"/>
      <c r="O95" s="46"/>
      <c r="P95" s="46"/>
      <c r="Q95" s="46"/>
    </row>
    <row r="96" spans="8:17" ht="15">
      <c r="H96" s="46"/>
      <c r="I96" s="46"/>
      <c r="J96" s="46"/>
      <c r="K96" s="46"/>
      <c r="L96" s="46"/>
      <c r="M96" s="46"/>
      <c r="N96" s="46"/>
      <c r="O96" s="46"/>
      <c r="P96" s="46"/>
      <c r="Q96" s="46"/>
    </row>
    <row r="97" spans="8:17" ht="15">
      <c r="H97" s="46"/>
      <c r="I97" s="46"/>
      <c r="J97" s="46"/>
      <c r="K97" s="46"/>
      <c r="L97" s="46"/>
      <c r="M97" s="46"/>
      <c r="N97" s="46"/>
      <c r="O97" s="46"/>
      <c r="P97" s="46"/>
      <c r="Q97" s="46"/>
    </row>
    <row r="98" spans="8:17" ht="15">
      <c r="H98" s="46"/>
      <c r="I98" s="46"/>
      <c r="J98" s="46"/>
      <c r="K98" s="46"/>
      <c r="L98" s="46"/>
      <c r="M98" s="46"/>
      <c r="N98" s="46"/>
      <c r="O98" s="46"/>
      <c r="P98" s="46"/>
      <c r="Q98" s="46"/>
    </row>
    <row r="99" spans="8:17" ht="15">
      <c r="H99" s="46"/>
      <c r="I99" s="46"/>
      <c r="J99" s="46"/>
      <c r="K99" s="46"/>
      <c r="L99" s="46"/>
      <c r="M99" s="46"/>
      <c r="N99" s="46"/>
      <c r="O99" s="46"/>
      <c r="P99" s="46"/>
      <c r="Q99" s="46"/>
    </row>
    <row r="100" spans="8:17" ht="15">
      <c r="H100" s="46"/>
      <c r="I100" s="46"/>
      <c r="J100" s="46"/>
      <c r="K100" s="46"/>
      <c r="L100" s="46"/>
      <c r="M100" s="46"/>
      <c r="N100" s="46"/>
      <c r="O100" s="46"/>
      <c r="P100" s="46"/>
      <c r="Q100" s="46"/>
    </row>
    <row r="101" spans="8:17" ht="15">
      <c r="H101" s="46"/>
      <c r="I101" s="46"/>
      <c r="J101" s="46"/>
      <c r="K101" s="46"/>
      <c r="L101" s="46"/>
      <c r="M101" s="46"/>
      <c r="N101" s="46"/>
      <c r="O101" s="46"/>
      <c r="P101" s="46"/>
      <c r="Q101" s="46"/>
    </row>
    <row r="102" spans="8:17" ht="15">
      <c r="H102" s="46"/>
      <c r="I102" s="46"/>
      <c r="J102" s="46"/>
      <c r="K102" s="46"/>
      <c r="L102" s="46"/>
      <c r="M102" s="46"/>
      <c r="N102" s="46"/>
      <c r="O102" s="46"/>
      <c r="P102" s="46"/>
      <c r="Q102" s="46"/>
    </row>
    <row r="103" spans="8:17" ht="15">
      <c r="H103" s="46"/>
      <c r="I103" s="46"/>
      <c r="J103" s="46"/>
      <c r="K103" s="46"/>
      <c r="L103" s="46"/>
      <c r="M103" s="46"/>
      <c r="N103" s="46"/>
      <c r="O103" s="46"/>
      <c r="P103" s="46"/>
      <c r="Q103" s="46"/>
    </row>
    <row r="104" spans="8:17" ht="15">
      <c r="H104" s="46"/>
      <c r="I104" s="46"/>
      <c r="J104" s="46"/>
      <c r="K104" s="46"/>
      <c r="L104" s="46"/>
      <c r="M104" s="46"/>
      <c r="N104" s="46"/>
      <c r="O104" s="46"/>
      <c r="P104" s="46"/>
      <c r="Q104" s="46"/>
    </row>
    <row r="105" spans="8:17" ht="15">
      <c r="H105" s="46"/>
      <c r="I105" s="46"/>
      <c r="J105" s="46"/>
      <c r="K105" s="46"/>
      <c r="L105" s="46"/>
      <c r="M105" s="46"/>
      <c r="N105" s="46"/>
      <c r="O105" s="46"/>
      <c r="P105" s="46"/>
      <c r="Q105" s="46"/>
    </row>
    <row r="106" spans="8:17" ht="15">
      <c r="H106" s="46"/>
      <c r="I106" s="46"/>
      <c r="J106" s="46"/>
      <c r="K106" s="46"/>
      <c r="L106" s="46"/>
      <c r="M106" s="46"/>
      <c r="N106" s="46"/>
      <c r="O106" s="46"/>
      <c r="P106" s="46"/>
      <c r="Q106" s="46"/>
    </row>
    <row r="107" spans="8:17" ht="15">
      <c r="H107" s="46"/>
      <c r="I107" s="46"/>
      <c r="J107" s="46"/>
      <c r="K107" s="46"/>
      <c r="L107" s="46"/>
      <c r="M107" s="46"/>
      <c r="N107" s="46"/>
      <c r="O107" s="46"/>
      <c r="P107" s="46"/>
      <c r="Q107" s="46"/>
    </row>
    <row r="108" spans="8:17" ht="15">
      <c r="H108" s="46"/>
      <c r="I108" s="46"/>
      <c r="J108" s="46"/>
      <c r="K108" s="46"/>
      <c r="L108" s="46"/>
      <c r="M108" s="46"/>
      <c r="N108" s="46"/>
      <c r="O108" s="46"/>
      <c r="P108" s="46"/>
      <c r="Q108" s="46"/>
    </row>
    <row r="109" spans="8:17" ht="15">
      <c r="H109" s="46"/>
      <c r="I109" s="46"/>
      <c r="J109" s="46"/>
      <c r="K109" s="46"/>
      <c r="L109" s="46"/>
      <c r="M109" s="46"/>
      <c r="N109" s="46"/>
      <c r="O109" s="46"/>
      <c r="P109" s="46"/>
      <c r="Q109" s="46"/>
    </row>
    <row r="110" spans="8:17" ht="15">
      <c r="H110" s="46"/>
      <c r="I110" s="46"/>
      <c r="J110" s="46"/>
      <c r="K110" s="46"/>
      <c r="L110" s="46"/>
      <c r="M110" s="46"/>
      <c r="N110" s="46"/>
      <c r="O110" s="46"/>
      <c r="P110" s="46"/>
      <c r="Q110" s="46"/>
    </row>
    <row r="111" spans="8:17" ht="15">
      <c r="H111" s="46"/>
      <c r="I111" s="46"/>
      <c r="J111" s="46"/>
      <c r="K111" s="46"/>
      <c r="L111" s="46"/>
      <c r="M111" s="46"/>
      <c r="N111" s="46"/>
      <c r="O111" s="46"/>
      <c r="P111" s="46"/>
      <c r="Q111" s="46"/>
    </row>
    <row r="112" spans="8:17" ht="15">
      <c r="H112" s="46"/>
      <c r="I112" s="46"/>
      <c r="J112" s="46"/>
      <c r="K112" s="46"/>
      <c r="L112" s="46"/>
      <c r="M112" s="46"/>
      <c r="N112" s="46"/>
      <c r="O112" s="46"/>
      <c r="P112" s="46"/>
      <c r="Q112" s="46"/>
    </row>
    <row r="113" spans="8:17" ht="15">
      <c r="H113" s="46"/>
      <c r="I113" s="46"/>
      <c r="J113" s="46"/>
      <c r="K113" s="46"/>
      <c r="L113" s="46"/>
      <c r="M113" s="46"/>
      <c r="N113" s="46"/>
      <c r="O113" s="46"/>
      <c r="P113" s="46"/>
      <c r="Q113" s="46"/>
    </row>
    <row r="114" spans="8:17" ht="15">
      <c r="H114" s="46"/>
      <c r="I114" s="46"/>
      <c r="J114" s="46"/>
      <c r="K114" s="46"/>
      <c r="L114" s="46"/>
      <c r="M114" s="46"/>
      <c r="N114" s="46"/>
      <c r="O114" s="46"/>
      <c r="P114" s="46"/>
      <c r="Q114" s="46"/>
    </row>
    <row r="115" spans="8:17" ht="15">
      <c r="H115" s="46"/>
      <c r="I115" s="46"/>
      <c r="J115" s="46"/>
      <c r="K115" s="46"/>
      <c r="L115" s="46"/>
      <c r="M115" s="46"/>
      <c r="N115" s="46"/>
      <c r="O115" s="46"/>
      <c r="P115" s="46"/>
      <c r="Q115" s="46"/>
    </row>
    <row r="116" spans="8:17" ht="15">
      <c r="H116" s="46"/>
      <c r="I116" s="46"/>
      <c r="J116" s="46"/>
      <c r="K116" s="46"/>
      <c r="L116" s="46"/>
      <c r="M116" s="46"/>
      <c r="N116" s="46"/>
      <c r="O116" s="46"/>
      <c r="P116" s="46"/>
      <c r="Q116" s="46"/>
    </row>
    <row r="117" spans="8:17" ht="15">
      <c r="H117" s="46"/>
      <c r="I117" s="46"/>
      <c r="J117" s="46"/>
      <c r="K117" s="46"/>
      <c r="L117" s="46"/>
      <c r="M117" s="46"/>
      <c r="N117" s="46"/>
      <c r="O117" s="46"/>
      <c r="P117" s="46"/>
      <c r="Q117" s="46"/>
    </row>
    <row r="118" spans="8:17" ht="15">
      <c r="H118" s="46"/>
      <c r="I118" s="46"/>
      <c r="J118" s="46"/>
      <c r="K118" s="46"/>
      <c r="L118" s="46"/>
      <c r="M118" s="46"/>
      <c r="N118" s="46"/>
      <c r="O118" s="46"/>
      <c r="P118" s="46"/>
      <c r="Q118" s="46"/>
    </row>
    <row r="119" spans="8:17" ht="15">
      <c r="H119" s="46"/>
      <c r="I119" s="46"/>
      <c r="J119" s="46"/>
      <c r="K119" s="46"/>
      <c r="L119" s="46"/>
      <c r="M119" s="46"/>
      <c r="N119" s="46"/>
      <c r="O119" s="46"/>
      <c r="P119" s="46"/>
      <c r="Q119" s="46"/>
    </row>
    <row r="120" spans="8:17" ht="15">
      <c r="H120" s="46"/>
      <c r="I120" s="46"/>
      <c r="J120" s="46"/>
      <c r="K120" s="46"/>
      <c r="L120" s="46"/>
      <c r="M120" s="46"/>
      <c r="N120" s="46"/>
      <c r="O120" s="46"/>
      <c r="P120" s="46"/>
      <c r="Q120" s="46"/>
    </row>
    <row r="121" spans="8:17" ht="15">
      <c r="H121" s="46"/>
      <c r="I121" s="46"/>
      <c r="J121" s="46"/>
      <c r="K121" s="46"/>
      <c r="L121" s="46"/>
      <c r="M121" s="46"/>
      <c r="N121" s="46"/>
      <c r="O121" s="46"/>
      <c r="P121" s="46"/>
      <c r="Q121" s="46"/>
    </row>
    <row r="122" spans="8:17" ht="15">
      <c r="H122" s="46"/>
      <c r="I122" s="46"/>
      <c r="J122" s="46"/>
      <c r="K122" s="46"/>
      <c r="L122" s="46"/>
      <c r="M122" s="46"/>
      <c r="N122" s="46"/>
      <c r="O122" s="46"/>
      <c r="P122" s="46"/>
      <c r="Q122" s="46"/>
    </row>
    <row r="123" spans="8:17" ht="15">
      <c r="H123" s="46"/>
      <c r="I123" s="46"/>
      <c r="J123" s="46"/>
      <c r="K123" s="46"/>
      <c r="L123" s="46"/>
      <c r="M123" s="46"/>
      <c r="N123" s="46"/>
      <c r="O123" s="46"/>
      <c r="P123" s="46"/>
      <c r="Q123" s="46"/>
    </row>
    <row r="124" spans="8:17" ht="15">
      <c r="H124" s="46"/>
      <c r="I124" s="46"/>
      <c r="J124" s="46"/>
      <c r="K124" s="46"/>
      <c r="L124" s="46"/>
      <c r="M124" s="46"/>
      <c r="N124" s="46"/>
      <c r="O124" s="46"/>
      <c r="P124" s="46"/>
      <c r="Q124" s="46"/>
    </row>
    <row r="125" spans="8:17" ht="15">
      <c r="H125" s="46"/>
      <c r="I125" s="46"/>
      <c r="J125" s="46"/>
      <c r="K125" s="46"/>
      <c r="L125" s="46"/>
      <c r="M125" s="46"/>
      <c r="N125" s="46"/>
      <c r="O125" s="46"/>
      <c r="P125" s="46"/>
      <c r="Q125" s="46"/>
    </row>
    <row r="126" spans="8:17" ht="15">
      <c r="H126" s="46"/>
      <c r="I126" s="46"/>
      <c r="J126" s="46"/>
      <c r="K126" s="46"/>
      <c r="L126" s="46"/>
      <c r="M126" s="46"/>
      <c r="N126" s="46"/>
      <c r="O126" s="46"/>
      <c r="P126" s="46"/>
      <c r="Q126" s="46"/>
    </row>
    <row r="127" spans="8:17" ht="15">
      <c r="H127" s="46"/>
      <c r="I127" s="46"/>
      <c r="J127" s="46"/>
      <c r="K127" s="46"/>
      <c r="L127" s="46"/>
      <c r="M127" s="46"/>
      <c r="N127" s="46"/>
      <c r="O127" s="46"/>
      <c r="P127" s="46"/>
      <c r="Q127" s="46"/>
    </row>
    <row r="128" spans="8:17" ht="15">
      <c r="H128" s="46"/>
      <c r="I128" s="46"/>
      <c r="J128" s="46"/>
      <c r="K128" s="46"/>
      <c r="L128" s="46"/>
      <c r="M128" s="46"/>
      <c r="N128" s="46"/>
      <c r="O128" s="46"/>
      <c r="P128" s="46"/>
      <c r="Q128" s="46"/>
    </row>
    <row r="129" spans="8:17" ht="15">
      <c r="H129" s="46"/>
      <c r="I129" s="46"/>
      <c r="J129" s="46"/>
      <c r="K129" s="46"/>
      <c r="L129" s="46"/>
      <c r="M129" s="46"/>
      <c r="N129" s="46"/>
      <c r="O129" s="46"/>
      <c r="P129" s="46"/>
      <c r="Q129" s="46"/>
    </row>
    <row r="130" spans="8:17" ht="15">
      <c r="H130" s="46"/>
      <c r="I130" s="46"/>
      <c r="J130" s="46"/>
      <c r="K130" s="46"/>
      <c r="L130" s="46"/>
      <c r="M130" s="46"/>
      <c r="N130" s="46"/>
      <c r="O130" s="46"/>
      <c r="P130" s="46"/>
      <c r="Q130" s="46"/>
    </row>
    <row r="131" spans="8:17" ht="15">
      <c r="H131" s="46"/>
      <c r="I131" s="46"/>
      <c r="J131" s="46"/>
      <c r="K131" s="46"/>
      <c r="L131" s="46"/>
      <c r="M131" s="46"/>
      <c r="N131" s="46"/>
      <c r="O131" s="46"/>
      <c r="P131" s="46"/>
      <c r="Q131" s="46"/>
    </row>
    <row r="132" spans="8:17" ht="15">
      <c r="H132" s="46"/>
      <c r="I132" s="46"/>
      <c r="J132" s="46"/>
      <c r="K132" s="46"/>
      <c r="L132" s="46"/>
      <c r="M132" s="46"/>
      <c r="N132" s="46"/>
      <c r="O132" s="46"/>
      <c r="P132" s="46"/>
      <c r="Q132" s="46"/>
    </row>
    <row r="133" spans="8:17" ht="15">
      <c r="H133" s="46"/>
      <c r="I133" s="46"/>
      <c r="J133" s="46"/>
      <c r="K133" s="46"/>
      <c r="L133" s="46"/>
      <c r="M133" s="46"/>
      <c r="N133" s="46"/>
      <c r="O133" s="46"/>
      <c r="P133" s="46"/>
      <c r="Q133" s="46"/>
    </row>
    <row r="134" spans="8:17" ht="15">
      <c r="H134" s="46"/>
      <c r="I134" s="46"/>
      <c r="J134" s="46"/>
      <c r="K134" s="46"/>
      <c r="L134" s="46"/>
      <c r="M134" s="46"/>
      <c r="N134" s="46"/>
      <c r="O134" s="46"/>
      <c r="P134" s="46"/>
      <c r="Q134" s="46"/>
    </row>
    <row r="135" spans="8:17" ht="15">
      <c r="H135" s="46"/>
      <c r="I135" s="46"/>
      <c r="J135" s="46"/>
      <c r="K135" s="46"/>
      <c r="L135" s="46"/>
      <c r="M135" s="46"/>
      <c r="N135" s="46"/>
      <c r="O135" s="46"/>
      <c r="P135" s="46"/>
      <c r="Q135" s="46"/>
    </row>
    <row r="136" spans="8:17" ht="15">
      <c r="H136" s="46"/>
      <c r="I136" s="46"/>
      <c r="J136" s="46"/>
      <c r="K136" s="46"/>
      <c r="L136" s="46"/>
      <c r="M136" s="46"/>
      <c r="N136" s="46"/>
      <c r="O136" s="46"/>
      <c r="P136" s="46"/>
      <c r="Q136" s="46"/>
    </row>
    <row r="137" spans="8:17" ht="15">
      <c r="H137" s="46"/>
      <c r="I137" s="46"/>
      <c r="J137" s="46"/>
      <c r="K137" s="46"/>
      <c r="L137" s="46"/>
      <c r="M137" s="46"/>
      <c r="N137" s="46"/>
      <c r="O137" s="46"/>
      <c r="P137" s="46"/>
      <c r="Q137" s="46"/>
    </row>
    <row r="138" spans="8:17" ht="15">
      <c r="H138" s="46"/>
      <c r="I138" s="46"/>
      <c r="J138" s="46"/>
      <c r="K138" s="46"/>
      <c r="L138" s="46"/>
      <c r="M138" s="46"/>
      <c r="N138" s="46"/>
      <c r="O138" s="46"/>
      <c r="P138" s="46"/>
      <c r="Q138" s="46"/>
    </row>
    <row r="139" spans="8:17" ht="15">
      <c r="H139" s="46"/>
      <c r="I139" s="46"/>
      <c r="J139" s="46"/>
      <c r="K139" s="46"/>
      <c r="L139" s="46"/>
      <c r="M139" s="46"/>
      <c r="N139" s="46"/>
      <c r="O139" s="46"/>
      <c r="P139" s="46"/>
      <c r="Q139" s="46"/>
    </row>
    <row r="140" spans="8:17" ht="15">
      <c r="H140" s="46"/>
      <c r="I140" s="46"/>
      <c r="J140" s="46"/>
      <c r="K140" s="46"/>
      <c r="L140" s="46"/>
      <c r="M140" s="46"/>
      <c r="N140" s="46"/>
      <c r="O140" s="46"/>
      <c r="P140" s="46"/>
      <c r="Q140" s="46"/>
    </row>
    <row r="141" spans="8:17" ht="15">
      <c r="H141" s="46"/>
      <c r="I141" s="46"/>
      <c r="J141" s="46"/>
      <c r="K141" s="46"/>
      <c r="L141" s="46"/>
      <c r="M141" s="46"/>
      <c r="N141" s="46"/>
      <c r="O141" s="46"/>
      <c r="P141" s="46"/>
      <c r="Q141" s="46"/>
    </row>
    <row r="142" spans="8:17" ht="15">
      <c r="H142" s="46"/>
      <c r="I142" s="46"/>
      <c r="J142" s="46"/>
      <c r="K142" s="46"/>
      <c r="L142" s="46"/>
      <c r="M142" s="46"/>
      <c r="N142" s="46"/>
      <c r="O142" s="46"/>
      <c r="P142" s="46"/>
      <c r="Q142" s="46"/>
    </row>
    <row r="143" spans="8:17" ht="15">
      <c r="H143" s="46"/>
      <c r="I143" s="46"/>
      <c r="J143" s="46"/>
      <c r="K143" s="46"/>
      <c r="L143" s="46"/>
      <c r="M143" s="46"/>
      <c r="N143" s="46"/>
      <c r="O143" s="46"/>
      <c r="P143" s="46"/>
      <c r="Q143" s="46"/>
    </row>
    <row r="144" spans="8:17" ht="15">
      <c r="H144" s="46"/>
      <c r="I144" s="46"/>
      <c r="J144" s="46"/>
      <c r="K144" s="46"/>
      <c r="L144" s="46"/>
      <c r="M144" s="46"/>
      <c r="N144" s="46"/>
      <c r="O144" s="46"/>
      <c r="P144" s="46"/>
      <c r="Q144" s="46"/>
    </row>
    <row r="145" spans="8:17" ht="15">
      <c r="H145" s="46"/>
      <c r="I145" s="46"/>
      <c r="J145" s="46"/>
      <c r="K145" s="46"/>
      <c r="L145" s="46"/>
      <c r="M145" s="46"/>
      <c r="N145" s="46"/>
      <c r="O145" s="46"/>
      <c r="P145" s="46"/>
      <c r="Q145" s="46"/>
    </row>
    <row r="146" spans="8:17" ht="15">
      <c r="H146" s="46"/>
      <c r="I146" s="46"/>
      <c r="J146" s="46"/>
      <c r="K146" s="46"/>
      <c r="L146" s="46"/>
      <c r="M146" s="46"/>
      <c r="N146" s="46"/>
      <c r="O146" s="46"/>
      <c r="P146" s="46"/>
      <c r="Q146" s="46"/>
    </row>
    <row r="147" spans="8:17" ht="15">
      <c r="H147" s="46"/>
      <c r="I147" s="46"/>
      <c r="J147" s="46"/>
      <c r="K147" s="46"/>
      <c r="L147" s="46"/>
      <c r="M147" s="46"/>
      <c r="N147" s="46"/>
      <c r="O147" s="46"/>
      <c r="P147" s="46"/>
      <c r="Q147" s="46"/>
    </row>
    <row r="148" spans="8:17" ht="15">
      <c r="H148" s="46"/>
      <c r="I148" s="46"/>
      <c r="J148" s="46"/>
      <c r="K148" s="46"/>
      <c r="L148" s="46"/>
      <c r="M148" s="46"/>
      <c r="N148" s="46"/>
      <c r="O148" s="46"/>
      <c r="P148" s="46"/>
      <c r="Q148" s="46"/>
    </row>
    <row r="149" spans="8:17" ht="15">
      <c r="H149" s="46"/>
      <c r="I149" s="46"/>
      <c r="J149" s="46"/>
      <c r="K149" s="46"/>
      <c r="L149" s="46"/>
      <c r="M149" s="46"/>
      <c r="N149" s="46"/>
      <c r="O149" s="46"/>
      <c r="P149" s="46"/>
      <c r="Q149" s="46"/>
    </row>
    <row r="150" spans="8:17" ht="15">
      <c r="H150" s="46"/>
      <c r="I150" s="46"/>
      <c r="J150" s="46"/>
      <c r="K150" s="46"/>
      <c r="L150" s="46"/>
      <c r="M150" s="46"/>
      <c r="N150" s="46"/>
      <c r="O150" s="46"/>
      <c r="P150" s="46"/>
      <c r="Q150" s="46"/>
    </row>
    <row r="151" spans="8:17" ht="15">
      <c r="H151" s="46"/>
      <c r="I151" s="46"/>
      <c r="J151" s="46"/>
      <c r="K151" s="46"/>
      <c r="L151" s="46"/>
      <c r="M151" s="46"/>
      <c r="N151" s="46"/>
      <c r="O151" s="46"/>
      <c r="P151" s="46"/>
      <c r="Q151" s="46"/>
    </row>
    <row r="152" spans="8:17" ht="15">
      <c r="H152" s="46"/>
      <c r="I152" s="46"/>
      <c r="J152" s="46"/>
      <c r="K152" s="46"/>
      <c r="L152" s="46"/>
      <c r="M152" s="46"/>
      <c r="N152" s="46"/>
      <c r="O152" s="46"/>
      <c r="P152" s="46"/>
      <c r="Q152" s="46"/>
    </row>
    <row r="153" spans="8:17" ht="15">
      <c r="H153" s="46"/>
      <c r="I153" s="46"/>
      <c r="J153" s="46"/>
      <c r="K153" s="46"/>
      <c r="L153" s="46"/>
      <c r="M153" s="46"/>
      <c r="N153" s="46"/>
      <c r="O153" s="46"/>
      <c r="P153" s="46"/>
      <c r="Q153" s="46"/>
    </row>
    <row r="154" spans="8:17" ht="15">
      <c r="H154" s="46"/>
      <c r="I154" s="46"/>
      <c r="J154" s="46"/>
      <c r="K154" s="46"/>
      <c r="L154" s="46"/>
      <c r="M154" s="46"/>
      <c r="N154" s="46"/>
      <c r="O154" s="46"/>
      <c r="P154" s="46"/>
      <c r="Q154" s="46"/>
    </row>
    <row r="155" spans="8:17" ht="15">
      <c r="H155" s="46"/>
      <c r="I155" s="46"/>
      <c r="J155" s="46"/>
      <c r="K155" s="46"/>
      <c r="L155" s="46"/>
      <c r="M155" s="46"/>
      <c r="N155" s="46"/>
      <c r="O155" s="46"/>
      <c r="P155" s="46"/>
      <c r="Q155" s="46"/>
    </row>
    <row r="156" spans="8:17" ht="15">
      <c r="H156" s="46"/>
      <c r="I156" s="46"/>
      <c r="J156" s="46"/>
      <c r="K156" s="46"/>
      <c r="L156" s="46"/>
      <c r="M156" s="46"/>
      <c r="N156" s="46"/>
      <c r="O156" s="46"/>
      <c r="P156" s="46"/>
      <c r="Q156" s="46"/>
    </row>
    <row r="157" spans="8:17" ht="15">
      <c r="H157" s="46"/>
      <c r="I157" s="46"/>
      <c r="J157" s="46"/>
      <c r="K157" s="46"/>
      <c r="L157" s="46"/>
      <c r="M157" s="46"/>
      <c r="N157" s="46"/>
      <c r="O157" s="46"/>
      <c r="P157" s="46"/>
      <c r="Q157" s="46"/>
    </row>
    <row r="158" spans="8:17" ht="15">
      <c r="H158" s="46"/>
      <c r="I158" s="46"/>
      <c r="J158" s="46"/>
      <c r="K158" s="46"/>
      <c r="L158" s="46"/>
      <c r="M158" s="46"/>
      <c r="N158" s="46"/>
      <c r="O158" s="46"/>
      <c r="P158" s="46"/>
      <c r="Q158" s="46"/>
    </row>
    <row r="159" spans="8:17" ht="15">
      <c r="H159" s="46"/>
      <c r="I159" s="46"/>
      <c r="J159" s="46"/>
      <c r="K159" s="46"/>
      <c r="L159" s="46"/>
      <c r="M159" s="46"/>
      <c r="N159" s="46"/>
      <c r="O159" s="46"/>
      <c r="P159" s="46"/>
      <c r="Q159" s="46"/>
    </row>
    <row r="160" spans="8:17" ht="15">
      <c r="H160" s="46"/>
      <c r="I160" s="46"/>
      <c r="J160" s="46"/>
      <c r="K160" s="46"/>
      <c r="L160" s="46"/>
      <c r="M160" s="46"/>
      <c r="N160" s="46"/>
      <c r="O160" s="46"/>
      <c r="P160" s="46"/>
      <c r="Q160" s="46"/>
    </row>
    <row r="161" spans="8:17" ht="15">
      <c r="H161" s="46"/>
      <c r="I161" s="46"/>
      <c r="J161" s="46"/>
      <c r="K161" s="46"/>
      <c r="L161" s="46"/>
      <c r="M161" s="46"/>
      <c r="N161" s="46"/>
      <c r="O161" s="46"/>
      <c r="P161" s="46"/>
      <c r="Q161" s="46"/>
    </row>
    <row r="162" spans="8:17" ht="15">
      <c r="H162" s="46"/>
      <c r="I162" s="46"/>
      <c r="J162" s="46"/>
      <c r="K162" s="46"/>
      <c r="L162" s="46"/>
      <c r="M162" s="46"/>
      <c r="N162" s="46"/>
      <c r="O162" s="46"/>
      <c r="P162" s="46"/>
      <c r="Q162" s="46"/>
    </row>
    <row r="163" spans="8:17" ht="15">
      <c r="H163" s="46"/>
      <c r="I163" s="46"/>
      <c r="J163" s="46"/>
      <c r="K163" s="46"/>
      <c r="L163" s="46"/>
      <c r="M163" s="46"/>
      <c r="N163" s="46"/>
      <c r="O163" s="46"/>
      <c r="P163" s="46"/>
      <c r="Q163" s="46"/>
    </row>
    <row r="164" spans="8:17" ht="15">
      <c r="H164" s="46"/>
      <c r="I164" s="46"/>
      <c r="J164" s="46"/>
      <c r="K164" s="46"/>
      <c r="L164" s="46"/>
      <c r="M164" s="46"/>
      <c r="N164" s="46"/>
      <c r="O164" s="46"/>
      <c r="P164" s="46"/>
      <c r="Q164" s="46"/>
    </row>
    <row r="165" spans="8:17" ht="15">
      <c r="H165" s="46"/>
      <c r="I165" s="46"/>
      <c r="J165" s="46"/>
      <c r="K165" s="46"/>
      <c r="L165" s="46"/>
      <c r="M165" s="46"/>
      <c r="N165" s="46"/>
      <c r="O165" s="46"/>
      <c r="P165" s="46"/>
      <c r="Q165" s="46"/>
    </row>
    <row r="166" spans="8:17" ht="15">
      <c r="H166" s="46"/>
      <c r="I166" s="46"/>
      <c r="J166" s="46"/>
      <c r="K166" s="46"/>
      <c r="L166" s="46"/>
      <c r="M166" s="46"/>
      <c r="N166" s="46"/>
      <c r="O166" s="46"/>
      <c r="P166" s="46"/>
      <c r="Q166" s="46"/>
    </row>
    <row r="167" spans="8:17" ht="15">
      <c r="H167" s="46"/>
      <c r="I167" s="46"/>
      <c r="J167" s="46"/>
      <c r="K167" s="46"/>
      <c r="L167" s="46"/>
      <c r="M167" s="46"/>
      <c r="N167" s="46"/>
      <c r="O167" s="46"/>
      <c r="P167" s="46"/>
      <c r="Q167" s="46"/>
    </row>
    <row r="168" spans="8:17" ht="15">
      <c r="H168" s="46"/>
      <c r="I168" s="46"/>
      <c r="J168" s="46"/>
      <c r="K168" s="46"/>
      <c r="L168" s="46"/>
      <c r="M168" s="46"/>
      <c r="N168" s="46"/>
      <c r="O168" s="46"/>
      <c r="P168" s="46"/>
      <c r="Q168" s="46"/>
    </row>
    <row r="169" spans="8:17" ht="15">
      <c r="H169" s="46"/>
      <c r="I169" s="46"/>
      <c r="J169" s="46"/>
      <c r="K169" s="46"/>
      <c r="L169" s="46"/>
      <c r="M169" s="46"/>
      <c r="N169" s="46"/>
      <c r="O169" s="46"/>
      <c r="P169" s="46"/>
      <c r="Q169" s="46"/>
    </row>
    <row r="170" spans="8:17" ht="15">
      <c r="H170" s="46"/>
      <c r="I170" s="46"/>
      <c r="J170" s="46"/>
      <c r="K170" s="46"/>
      <c r="L170" s="46"/>
      <c r="M170" s="46"/>
      <c r="N170" s="46"/>
      <c r="O170" s="46"/>
      <c r="P170" s="46"/>
      <c r="Q170" s="46"/>
    </row>
    <row r="171" spans="8:17" ht="15">
      <c r="H171" s="46"/>
      <c r="I171" s="46"/>
      <c r="J171" s="46"/>
      <c r="K171" s="46"/>
      <c r="L171" s="46"/>
      <c r="M171" s="46"/>
      <c r="N171" s="46"/>
      <c r="O171" s="46"/>
      <c r="P171" s="46"/>
      <c r="Q171" s="46"/>
    </row>
    <row r="172" spans="8:17" ht="15">
      <c r="H172" s="46"/>
      <c r="I172" s="46"/>
      <c r="J172" s="46"/>
      <c r="K172" s="46"/>
      <c r="L172" s="46"/>
      <c r="M172" s="46"/>
      <c r="N172" s="46"/>
      <c r="O172" s="46"/>
      <c r="P172" s="46"/>
      <c r="Q172" s="46"/>
    </row>
    <row r="173" spans="8:17" ht="15">
      <c r="H173" s="46"/>
      <c r="I173" s="46"/>
      <c r="J173" s="46"/>
      <c r="K173" s="46"/>
      <c r="L173" s="46"/>
      <c r="M173" s="46"/>
      <c r="N173" s="46"/>
      <c r="O173" s="46"/>
      <c r="P173" s="46"/>
      <c r="Q173" s="46"/>
    </row>
    <row r="174" spans="8:17" ht="15">
      <c r="H174" s="46"/>
      <c r="I174" s="46"/>
      <c r="J174" s="46"/>
      <c r="K174" s="46"/>
      <c r="L174" s="46"/>
      <c r="M174" s="46"/>
      <c r="N174" s="46"/>
      <c r="O174" s="46"/>
      <c r="P174" s="46"/>
      <c r="Q174" s="46"/>
    </row>
    <row r="175" spans="8:17" ht="15">
      <c r="H175" s="46"/>
      <c r="I175" s="46"/>
      <c r="J175" s="46"/>
      <c r="K175" s="46"/>
      <c r="L175" s="46"/>
      <c r="M175" s="46"/>
      <c r="N175" s="46"/>
      <c r="O175" s="46"/>
      <c r="P175" s="46"/>
      <c r="Q175" s="46"/>
    </row>
    <row r="176" spans="8:17" ht="15">
      <c r="H176" s="46"/>
      <c r="I176" s="46"/>
      <c r="J176" s="46"/>
      <c r="K176" s="46"/>
      <c r="L176" s="46"/>
      <c r="M176" s="46"/>
      <c r="N176" s="46"/>
      <c r="O176" s="46"/>
      <c r="P176" s="46"/>
      <c r="Q176" s="46"/>
    </row>
    <row r="177" spans="8:17" ht="15">
      <c r="H177" s="46"/>
      <c r="I177" s="46"/>
      <c r="J177" s="46"/>
      <c r="K177" s="46"/>
      <c r="L177" s="46"/>
      <c r="M177" s="46"/>
      <c r="N177" s="46"/>
      <c r="O177" s="46"/>
      <c r="P177" s="46"/>
      <c r="Q177" s="46"/>
    </row>
    <row r="178" spans="8:17" ht="15">
      <c r="H178" s="46"/>
      <c r="I178" s="46"/>
      <c r="J178" s="46"/>
      <c r="K178" s="46"/>
      <c r="L178" s="46"/>
      <c r="M178" s="46"/>
      <c r="N178" s="46"/>
      <c r="O178" s="46"/>
      <c r="P178" s="46"/>
      <c r="Q178" s="46"/>
    </row>
    <row r="179" spans="8:17" ht="15">
      <c r="H179" s="46"/>
      <c r="I179" s="46"/>
      <c r="J179" s="46"/>
      <c r="K179" s="46"/>
      <c r="L179" s="46"/>
      <c r="M179" s="46"/>
      <c r="N179" s="46"/>
      <c r="O179" s="46"/>
      <c r="P179" s="46"/>
      <c r="Q179" s="46"/>
    </row>
    <row r="180" spans="8:17" ht="15">
      <c r="H180" s="46"/>
      <c r="I180" s="46"/>
      <c r="J180" s="46"/>
      <c r="K180" s="46"/>
      <c r="L180" s="46"/>
      <c r="M180" s="46"/>
      <c r="N180" s="46"/>
      <c r="O180" s="46"/>
      <c r="P180" s="46"/>
      <c r="Q180" s="46"/>
    </row>
    <row r="181" spans="8:17" ht="15">
      <c r="H181" s="46"/>
      <c r="I181" s="46"/>
      <c r="J181" s="46"/>
      <c r="K181" s="46"/>
      <c r="L181" s="46"/>
      <c r="M181" s="46"/>
      <c r="N181" s="46"/>
      <c r="O181" s="46"/>
      <c r="P181" s="46"/>
      <c r="Q181" s="46"/>
    </row>
    <row r="182" spans="8:17" ht="15">
      <c r="H182" s="46"/>
      <c r="I182" s="46"/>
      <c r="J182" s="46"/>
      <c r="K182" s="46"/>
      <c r="L182" s="46"/>
      <c r="M182" s="46"/>
      <c r="N182" s="46"/>
      <c r="O182" s="46"/>
      <c r="P182" s="46"/>
      <c r="Q182" s="46"/>
    </row>
    <row r="183" spans="8:17" ht="15">
      <c r="H183" s="46"/>
      <c r="I183" s="46"/>
      <c r="J183" s="46"/>
      <c r="K183" s="46"/>
      <c r="L183" s="46"/>
      <c r="M183" s="46"/>
      <c r="N183" s="46"/>
      <c r="O183" s="46"/>
      <c r="P183" s="46"/>
      <c r="Q183" s="46"/>
    </row>
    <row r="184" spans="8:17" ht="15">
      <c r="H184" s="46"/>
      <c r="I184" s="46"/>
      <c r="J184" s="46"/>
      <c r="K184" s="46"/>
      <c r="L184" s="46"/>
      <c r="M184" s="46"/>
      <c r="N184" s="46"/>
      <c r="O184" s="46"/>
      <c r="P184" s="46"/>
      <c r="Q184" s="46"/>
    </row>
    <row r="185" spans="8:17" ht="15">
      <c r="H185" s="46"/>
      <c r="I185" s="46"/>
      <c r="J185" s="46"/>
      <c r="K185" s="46"/>
      <c r="L185" s="46"/>
      <c r="M185" s="46"/>
      <c r="N185" s="46"/>
      <c r="O185" s="46"/>
      <c r="P185" s="46"/>
      <c r="Q185" s="46"/>
    </row>
    <row r="186" spans="8:17" ht="15">
      <c r="H186" s="46"/>
      <c r="I186" s="46"/>
      <c r="J186" s="46"/>
      <c r="K186" s="46"/>
      <c r="L186" s="46"/>
      <c r="M186" s="46"/>
      <c r="N186" s="46"/>
      <c r="O186" s="46"/>
      <c r="P186" s="46"/>
      <c r="Q186" s="46"/>
    </row>
    <row r="187" spans="8:17" ht="15">
      <c r="H187" s="46"/>
      <c r="I187" s="46"/>
      <c r="J187" s="46"/>
      <c r="K187" s="46"/>
      <c r="L187" s="46"/>
      <c r="M187" s="46"/>
      <c r="N187" s="46"/>
      <c r="O187" s="46"/>
      <c r="P187" s="46"/>
      <c r="Q187" s="46"/>
    </row>
    <row r="188" spans="8:17" ht="15">
      <c r="H188" s="46"/>
      <c r="I188" s="46"/>
      <c r="J188" s="46"/>
      <c r="K188" s="46"/>
      <c r="L188" s="46"/>
      <c r="M188" s="46"/>
      <c r="N188" s="46"/>
      <c r="O188" s="46"/>
      <c r="P188" s="46"/>
      <c r="Q188" s="46"/>
    </row>
    <row r="189" spans="8:17" ht="15">
      <c r="H189" s="46"/>
      <c r="I189" s="46"/>
      <c r="J189" s="46"/>
      <c r="K189" s="46"/>
      <c r="L189" s="46"/>
      <c r="M189" s="46"/>
      <c r="N189" s="46"/>
      <c r="O189" s="46"/>
      <c r="P189" s="46"/>
      <c r="Q189" s="46"/>
    </row>
    <row r="190" spans="8:17" ht="15">
      <c r="H190" s="46"/>
      <c r="I190" s="46"/>
      <c r="J190" s="46"/>
      <c r="K190" s="46"/>
      <c r="L190" s="46"/>
      <c r="M190" s="46"/>
      <c r="N190" s="46"/>
      <c r="O190" s="46"/>
      <c r="P190" s="46"/>
      <c r="Q190" s="46"/>
    </row>
    <row r="191" spans="8:17" ht="15">
      <c r="H191" s="46"/>
      <c r="I191" s="46"/>
      <c r="J191" s="46"/>
      <c r="K191" s="46"/>
      <c r="L191" s="46"/>
      <c r="M191" s="46"/>
      <c r="N191" s="46"/>
      <c r="O191" s="46"/>
      <c r="P191" s="46"/>
      <c r="Q191" s="46"/>
    </row>
    <row r="192" spans="8:17" ht="15">
      <c r="H192" s="46"/>
      <c r="I192" s="46"/>
      <c r="J192" s="46"/>
      <c r="K192" s="46"/>
      <c r="L192" s="46"/>
      <c r="M192" s="46"/>
      <c r="N192" s="46"/>
      <c r="O192" s="46"/>
      <c r="P192" s="46"/>
      <c r="Q192" s="46"/>
    </row>
    <row r="193" spans="8:17" ht="15">
      <c r="H193" s="46"/>
      <c r="I193" s="46"/>
      <c r="J193" s="46"/>
      <c r="K193" s="46"/>
      <c r="L193" s="46"/>
      <c r="M193" s="46"/>
      <c r="N193" s="46"/>
      <c r="O193" s="46"/>
      <c r="P193" s="46"/>
      <c r="Q193" s="46"/>
    </row>
    <row r="194" spans="8:17" ht="15">
      <c r="H194" s="46"/>
      <c r="I194" s="46"/>
      <c r="J194" s="46"/>
      <c r="K194" s="46"/>
      <c r="L194" s="46"/>
      <c r="M194" s="46"/>
      <c r="N194" s="46"/>
      <c r="O194" s="46"/>
      <c r="P194" s="46"/>
      <c r="Q194" s="46"/>
    </row>
    <row r="195" spans="8:17" ht="15">
      <c r="H195" s="46"/>
      <c r="I195" s="46"/>
      <c r="J195" s="46"/>
      <c r="K195" s="46"/>
      <c r="L195" s="46"/>
      <c r="M195" s="46"/>
      <c r="N195" s="46"/>
      <c r="O195" s="46"/>
      <c r="P195" s="46"/>
      <c r="Q195" s="46"/>
    </row>
    <row r="196" spans="8:17" ht="15">
      <c r="H196" s="46"/>
      <c r="I196" s="46"/>
      <c r="J196" s="46"/>
      <c r="K196" s="46"/>
      <c r="L196" s="46"/>
      <c r="M196" s="46"/>
      <c r="N196" s="46"/>
      <c r="O196" s="46"/>
      <c r="P196" s="46"/>
      <c r="Q196" s="46"/>
    </row>
    <row r="197" spans="8:17" ht="15">
      <c r="H197" s="46"/>
      <c r="I197" s="46"/>
      <c r="J197" s="46"/>
      <c r="K197" s="46"/>
      <c r="L197" s="46"/>
      <c r="M197" s="46"/>
      <c r="N197" s="46"/>
      <c r="O197" s="46"/>
      <c r="P197" s="46"/>
      <c r="Q197" s="46"/>
    </row>
    <row r="198" spans="8:17" ht="15">
      <c r="H198" s="46"/>
      <c r="I198" s="46"/>
      <c r="J198" s="46"/>
      <c r="K198" s="46"/>
      <c r="L198" s="46"/>
      <c r="M198" s="46"/>
      <c r="N198" s="46"/>
      <c r="O198" s="46"/>
      <c r="P198" s="46"/>
      <c r="Q198" s="46"/>
    </row>
    <row r="199" spans="8:17" ht="15">
      <c r="H199" s="46"/>
      <c r="I199" s="46"/>
      <c r="J199" s="46"/>
      <c r="K199" s="46"/>
      <c r="L199" s="46"/>
      <c r="M199" s="46"/>
      <c r="N199" s="46"/>
      <c r="O199" s="46"/>
      <c r="P199" s="46"/>
      <c r="Q199" s="46"/>
    </row>
    <row r="200" spans="8:17" ht="15">
      <c r="H200" s="46"/>
      <c r="I200" s="46"/>
      <c r="J200" s="46"/>
      <c r="K200" s="46"/>
      <c r="L200" s="46"/>
      <c r="M200" s="46"/>
      <c r="N200" s="46"/>
      <c r="O200" s="46"/>
      <c r="P200" s="46"/>
      <c r="Q200" s="46"/>
    </row>
    <row r="201" spans="8:17" ht="15">
      <c r="H201" s="46"/>
      <c r="I201" s="46"/>
      <c r="J201" s="46"/>
      <c r="K201" s="46"/>
      <c r="L201" s="46"/>
      <c r="M201" s="46"/>
      <c r="N201" s="46"/>
      <c r="O201" s="46"/>
      <c r="P201" s="46"/>
      <c r="Q201" s="46"/>
    </row>
    <row r="202" spans="8:17" ht="15">
      <c r="H202" s="46"/>
      <c r="I202" s="46"/>
      <c r="J202" s="46"/>
      <c r="K202" s="46"/>
      <c r="L202" s="46"/>
      <c r="M202" s="46"/>
      <c r="N202" s="46"/>
      <c r="O202" s="46"/>
      <c r="P202" s="46"/>
      <c r="Q202" s="46"/>
    </row>
    <row r="203" spans="8:17" ht="15">
      <c r="H203" s="46"/>
      <c r="I203" s="46"/>
      <c r="J203" s="46"/>
      <c r="K203" s="46"/>
      <c r="L203" s="46"/>
      <c r="M203" s="46"/>
      <c r="N203" s="46"/>
      <c r="O203" s="46"/>
      <c r="P203" s="46"/>
      <c r="Q203" s="46"/>
    </row>
    <row r="204" spans="8:17" ht="15">
      <c r="H204" s="46"/>
      <c r="I204" s="46"/>
      <c r="J204" s="46"/>
      <c r="K204" s="46"/>
      <c r="L204" s="46"/>
      <c r="M204" s="46"/>
      <c r="N204" s="46"/>
      <c r="O204" s="46"/>
      <c r="P204" s="46"/>
      <c r="Q204" s="46"/>
    </row>
    <row r="205" spans="8:17" ht="15">
      <c r="H205" s="46"/>
      <c r="I205" s="46"/>
      <c r="J205" s="46"/>
      <c r="K205" s="46"/>
      <c r="L205" s="46"/>
      <c r="M205" s="46"/>
      <c r="N205" s="46"/>
      <c r="O205" s="46"/>
      <c r="P205" s="46"/>
      <c r="Q205" s="46"/>
    </row>
    <row r="206" spans="8:17" ht="15">
      <c r="H206" s="46"/>
      <c r="I206" s="46"/>
      <c r="J206" s="46"/>
      <c r="K206" s="46"/>
      <c r="L206" s="46"/>
      <c r="M206" s="46"/>
      <c r="N206" s="46"/>
      <c r="O206" s="46"/>
      <c r="P206" s="46"/>
      <c r="Q206" s="46"/>
    </row>
    <row r="207" spans="8:17" ht="15">
      <c r="H207" s="46"/>
      <c r="I207" s="46"/>
      <c r="J207" s="46"/>
      <c r="K207" s="46"/>
      <c r="L207" s="46"/>
      <c r="M207" s="46"/>
      <c r="N207" s="46"/>
      <c r="O207" s="46"/>
      <c r="P207" s="46"/>
      <c r="Q207" s="46"/>
    </row>
    <row r="208" spans="8:17" ht="15">
      <c r="H208" s="46"/>
      <c r="I208" s="46"/>
      <c r="J208" s="46"/>
      <c r="K208" s="46"/>
      <c r="L208" s="46"/>
      <c r="M208" s="46"/>
      <c r="N208" s="46"/>
      <c r="O208" s="46"/>
      <c r="P208" s="46"/>
      <c r="Q208" s="46"/>
    </row>
    <row r="209" spans="8:17" ht="15">
      <c r="H209" s="46"/>
      <c r="I209" s="46"/>
      <c r="J209" s="46"/>
      <c r="K209" s="46"/>
      <c r="L209" s="46"/>
      <c r="M209" s="46"/>
      <c r="N209" s="46"/>
      <c r="O209" s="46"/>
      <c r="P209" s="46"/>
      <c r="Q209" s="46"/>
    </row>
    <row r="210" spans="8:17" ht="15">
      <c r="H210" s="46"/>
      <c r="I210" s="46"/>
      <c r="J210" s="46"/>
      <c r="K210" s="46"/>
      <c r="L210" s="46"/>
      <c r="M210" s="46"/>
      <c r="N210" s="46"/>
      <c r="O210" s="46"/>
      <c r="P210" s="46"/>
      <c r="Q210" s="46"/>
    </row>
    <row r="211" spans="8:17" ht="15">
      <c r="H211" s="46"/>
      <c r="I211" s="46"/>
      <c r="J211" s="46"/>
      <c r="K211" s="46"/>
      <c r="L211" s="46"/>
      <c r="M211" s="46"/>
      <c r="N211" s="46"/>
      <c r="O211" s="46"/>
      <c r="P211" s="46"/>
      <c r="Q211" s="46"/>
    </row>
    <row r="212" spans="8:17" ht="15">
      <c r="H212" s="46"/>
      <c r="I212" s="46"/>
      <c r="J212" s="46"/>
      <c r="K212" s="46"/>
      <c r="L212" s="46"/>
      <c r="M212" s="46"/>
      <c r="N212" s="46"/>
      <c r="O212" s="46"/>
      <c r="P212" s="46"/>
      <c r="Q212" s="46"/>
    </row>
    <row r="213" spans="8:17" ht="15">
      <c r="H213" s="46"/>
      <c r="I213" s="46"/>
      <c r="J213" s="46"/>
      <c r="K213" s="46"/>
      <c r="L213" s="46"/>
      <c r="M213" s="46"/>
      <c r="N213" s="46"/>
      <c r="O213" s="46"/>
      <c r="P213" s="46"/>
      <c r="Q213" s="46"/>
    </row>
    <row r="214" spans="8:17" ht="15">
      <c r="H214" s="46"/>
      <c r="I214" s="46"/>
      <c r="J214" s="46"/>
      <c r="K214" s="46"/>
      <c r="L214" s="46"/>
      <c r="M214" s="46"/>
      <c r="N214" s="46"/>
      <c r="O214" s="46"/>
      <c r="P214" s="46"/>
      <c r="Q214" s="46"/>
    </row>
    <row r="215" spans="8:17" ht="15">
      <c r="H215" s="46"/>
      <c r="I215" s="46"/>
      <c r="J215" s="46"/>
      <c r="K215" s="46"/>
      <c r="L215" s="46"/>
      <c r="M215" s="46"/>
      <c r="N215" s="46"/>
      <c r="O215" s="46"/>
      <c r="P215" s="46"/>
      <c r="Q215" s="46"/>
    </row>
    <row r="216" spans="8:17" ht="15">
      <c r="H216" s="46"/>
      <c r="I216" s="46"/>
      <c r="J216" s="46"/>
      <c r="K216" s="46"/>
      <c r="L216" s="46"/>
      <c r="M216" s="46"/>
      <c r="N216" s="46"/>
      <c r="O216" s="46"/>
      <c r="P216" s="46"/>
      <c r="Q216" s="46"/>
    </row>
    <row r="217" spans="8:17" ht="15">
      <c r="H217" s="46"/>
      <c r="I217" s="46"/>
      <c r="J217" s="46"/>
      <c r="K217" s="46"/>
      <c r="L217" s="46"/>
      <c r="M217" s="46"/>
      <c r="N217" s="46"/>
      <c r="O217" s="46"/>
      <c r="P217" s="46"/>
      <c r="Q217" s="46"/>
    </row>
    <row r="218" spans="8:17" ht="15">
      <c r="H218" s="46"/>
      <c r="I218" s="46"/>
      <c r="J218" s="46"/>
      <c r="K218" s="46"/>
      <c r="L218" s="46"/>
      <c r="M218" s="46"/>
      <c r="N218" s="46"/>
      <c r="O218" s="46"/>
      <c r="P218" s="46"/>
      <c r="Q218" s="46"/>
    </row>
    <row r="219" spans="8:17" ht="15">
      <c r="H219" s="46"/>
      <c r="I219" s="46"/>
      <c r="J219" s="46"/>
      <c r="K219" s="46"/>
      <c r="L219" s="46"/>
      <c r="M219" s="46"/>
      <c r="N219" s="46"/>
      <c r="O219" s="46"/>
      <c r="P219" s="46"/>
      <c r="Q219" s="46"/>
    </row>
    <row r="220" spans="8:17" ht="15">
      <c r="H220" s="46"/>
      <c r="I220" s="46"/>
      <c r="J220" s="46"/>
      <c r="K220" s="46"/>
      <c r="L220" s="46"/>
      <c r="M220" s="46"/>
      <c r="N220" s="46"/>
      <c r="O220" s="46"/>
      <c r="P220" s="46"/>
      <c r="Q220" s="46"/>
    </row>
    <row r="221" spans="8:17" ht="15">
      <c r="H221" s="46"/>
      <c r="I221" s="46"/>
      <c r="J221" s="46"/>
      <c r="K221" s="46"/>
      <c r="L221" s="46"/>
      <c r="M221" s="46"/>
      <c r="N221" s="46"/>
      <c r="O221" s="46"/>
      <c r="P221" s="46"/>
      <c r="Q221" s="46"/>
    </row>
    <row r="222" spans="8:17" ht="15">
      <c r="H222" s="46"/>
      <c r="I222" s="46"/>
      <c r="J222" s="46"/>
      <c r="K222" s="46"/>
      <c r="L222" s="46"/>
      <c r="M222" s="46"/>
      <c r="N222" s="46"/>
      <c r="O222" s="46"/>
      <c r="P222" s="46"/>
      <c r="Q222" s="46"/>
    </row>
    <row r="223" spans="8:17" ht="15">
      <c r="H223" s="46"/>
      <c r="I223" s="46"/>
      <c r="J223" s="46"/>
      <c r="K223" s="46"/>
      <c r="L223" s="46"/>
      <c r="M223" s="46"/>
      <c r="N223" s="46"/>
      <c r="O223" s="46"/>
      <c r="P223" s="46"/>
      <c r="Q223" s="46"/>
    </row>
    <row r="224" spans="8:17" ht="15">
      <c r="H224" s="46"/>
      <c r="I224" s="46"/>
      <c r="J224" s="46"/>
      <c r="K224" s="46"/>
      <c r="L224" s="46"/>
      <c r="M224" s="46"/>
      <c r="N224" s="46"/>
      <c r="O224" s="46"/>
      <c r="P224" s="46"/>
      <c r="Q224" s="46"/>
    </row>
    <row r="225" spans="8:17" ht="15">
      <c r="H225" s="46"/>
      <c r="I225" s="46"/>
      <c r="J225" s="46"/>
      <c r="K225" s="46"/>
      <c r="L225" s="46"/>
      <c r="M225" s="46"/>
      <c r="N225" s="46"/>
      <c r="O225" s="46"/>
      <c r="P225" s="46"/>
      <c r="Q225" s="46"/>
    </row>
    <row r="226" spans="8:17" ht="15">
      <c r="H226" s="46"/>
      <c r="I226" s="46"/>
      <c r="J226" s="46"/>
      <c r="K226" s="46"/>
      <c r="L226" s="46"/>
      <c r="M226" s="46"/>
      <c r="N226" s="46"/>
      <c r="O226" s="46"/>
      <c r="P226" s="46"/>
      <c r="Q226" s="46"/>
    </row>
    <row r="227" spans="8:17" ht="15">
      <c r="H227" s="46"/>
      <c r="I227" s="46"/>
      <c r="J227" s="46"/>
      <c r="K227" s="46"/>
      <c r="L227" s="46"/>
      <c r="M227" s="46"/>
      <c r="N227" s="46"/>
      <c r="O227" s="46"/>
      <c r="P227" s="46"/>
      <c r="Q227" s="46"/>
    </row>
    <row r="228" spans="8:17" ht="15">
      <c r="H228" s="46"/>
      <c r="I228" s="46"/>
      <c r="J228" s="46"/>
      <c r="K228" s="46"/>
      <c r="L228" s="46"/>
      <c r="M228" s="46"/>
      <c r="N228" s="46"/>
      <c r="O228" s="46"/>
      <c r="P228" s="46"/>
      <c r="Q228" s="46"/>
    </row>
    <row r="229" spans="8:17" ht="15">
      <c r="H229" s="46"/>
      <c r="I229" s="46"/>
      <c r="J229" s="46"/>
      <c r="K229" s="46"/>
      <c r="L229" s="46"/>
      <c r="M229" s="46"/>
      <c r="N229" s="46"/>
      <c r="O229" s="46"/>
      <c r="P229" s="46"/>
      <c r="Q229" s="46"/>
    </row>
    <row r="230" spans="8:17" ht="15">
      <c r="H230" s="46"/>
      <c r="I230" s="46"/>
      <c r="J230" s="46"/>
      <c r="K230" s="46"/>
      <c r="L230" s="46"/>
      <c r="M230" s="46"/>
      <c r="N230" s="46"/>
      <c r="O230" s="46"/>
      <c r="P230" s="46"/>
      <c r="Q230" s="46"/>
    </row>
    <row r="231" spans="8:17" ht="15">
      <c r="H231" s="46"/>
      <c r="I231" s="46"/>
      <c r="J231" s="46"/>
      <c r="K231" s="46"/>
      <c r="L231" s="46"/>
      <c r="M231" s="46"/>
      <c r="N231" s="46"/>
      <c r="O231" s="46"/>
      <c r="P231" s="46"/>
      <c r="Q231" s="46"/>
    </row>
    <row r="232" spans="8:17" ht="15">
      <c r="H232" s="46"/>
      <c r="I232" s="46"/>
      <c r="J232" s="46"/>
      <c r="K232" s="46"/>
      <c r="L232" s="46"/>
      <c r="M232" s="46"/>
      <c r="N232" s="46"/>
      <c r="O232" s="46"/>
      <c r="P232" s="46"/>
      <c r="Q232" s="46"/>
    </row>
    <row r="233" spans="8:17" ht="15">
      <c r="H233" s="46"/>
      <c r="I233" s="46"/>
      <c r="J233" s="46"/>
      <c r="K233" s="46"/>
      <c r="L233" s="46"/>
      <c r="M233" s="46"/>
      <c r="N233" s="46"/>
      <c r="O233" s="46"/>
      <c r="P233" s="46"/>
      <c r="Q233" s="46"/>
    </row>
    <row r="234" spans="8:17" ht="15">
      <c r="H234" s="46"/>
      <c r="I234" s="46"/>
      <c r="J234" s="46"/>
      <c r="K234" s="46"/>
      <c r="L234" s="46"/>
      <c r="M234" s="46"/>
      <c r="N234" s="46"/>
      <c r="O234" s="46"/>
      <c r="P234" s="46"/>
      <c r="Q234" s="46"/>
    </row>
    <row r="235" spans="8:17" ht="15">
      <c r="H235" s="46"/>
      <c r="I235" s="46"/>
      <c r="J235" s="46"/>
      <c r="K235" s="46"/>
      <c r="L235" s="46"/>
      <c r="M235" s="46"/>
      <c r="N235" s="46"/>
      <c r="O235" s="46"/>
      <c r="P235" s="46"/>
      <c r="Q235" s="46"/>
    </row>
    <row r="236" spans="8:17" ht="15">
      <c r="H236" s="46"/>
      <c r="I236" s="46"/>
      <c r="J236" s="46"/>
      <c r="K236" s="46"/>
      <c r="L236" s="46"/>
      <c r="M236" s="46"/>
      <c r="N236" s="46"/>
      <c r="O236" s="46"/>
      <c r="P236" s="46"/>
      <c r="Q236" s="46"/>
    </row>
    <row r="237" spans="8:17" ht="15">
      <c r="H237" s="46"/>
      <c r="I237" s="46"/>
      <c r="J237" s="46"/>
      <c r="K237" s="46"/>
      <c r="L237" s="46"/>
      <c r="M237" s="46"/>
      <c r="N237" s="46"/>
      <c r="O237" s="46"/>
      <c r="P237" s="46"/>
      <c r="Q237" s="46"/>
    </row>
    <row r="238" spans="8:17" ht="15">
      <c r="H238" s="46"/>
      <c r="I238" s="46"/>
      <c r="J238" s="46"/>
      <c r="K238" s="46"/>
      <c r="L238" s="46"/>
      <c r="M238" s="46"/>
      <c r="N238" s="46"/>
      <c r="O238" s="46"/>
      <c r="P238" s="46"/>
      <c r="Q238" s="46"/>
    </row>
    <row r="239" spans="8:17" ht="15">
      <c r="H239" s="46"/>
      <c r="I239" s="46"/>
      <c r="J239" s="46"/>
      <c r="K239" s="46"/>
      <c r="L239" s="46"/>
      <c r="M239" s="46"/>
      <c r="N239" s="46"/>
      <c r="O239" s="46"/>
      <c r="P239" s="46"/>
      <c r="Q239" s="46"/>
    </row>
    <row r="240" spans="8:17" ht="15">
      <c r="H240" s="46"/>
      <c r="I240" s="46"/>
      <c r="J240" s="46"/>
      <c r="K240" s="46"/>
      <c r="L240" s="46"/>
      <c r="M240" s="46"/>
      <c r="N240" s="46"/>
      <c r="O240" s="46"/>
      <c r="P240" s="46"/>
      <c r="Q240" s="46"/>
    </row>
    <row r="241" spans="8:17" ht="15">
      <c r="H241" s="46"/>
      <c r="I241" s="46"/>
      <c r="J241" s="46"/>
      <c r="K241" s="46"/>
      <c r="L241" s="46"/>
      <c r="M241" s="46"/>
      <c r="N241" s="46"/>
      <c r="O241" s="46"/>
      <c r="P241" s="46"/>
      <c r="Q241" s="46"/>
    </row>
    <row r="242" spans="8:17" ht="15">
      <c r="H242" s="46"/>
      <c r="I242" s="46"/>
      <c r="J242" s="46"/>
      <c r="K242" s="46"/>
      <c r="L242" s="46"/>
      <c r="M242" s="46"/>
      <c r="N242" s="46"/>
      <c r="O242" s="46"/>
      <c r="P242" s="46"/>
      <c r="Q242" s="46"/>
    </row>
    <row r="243" spans="8:17" ht="15">
      <c r="H243" s="46"/>
      <c r="I243" s="46"/>
      <c r="J243" s="46"/>
      <c r="K243" s="46"/>
      <c r="L243" s="46"/>
      <c r="M243" s="46"/>
      <c r="N243" s="46"/>
      <c r="O243" s="46"/>
      <c r="P243" s="46"/>
      <c r="Q243" s="46"/>
    </row>
    <row r="244" spans="8:17" ht="15">
      <c r="H244" s="46"/>
      <c r="I244" s="46"/>
      <c r="J244" s="46"/>
      <c r="K244" s="46"/>
      <c r="L244" s="46"/>
      <c r="M244" s="46"/>
      <c r="N244" s="46"/>
      <c r="O244" s="46"/>
      <c r="P244" s="46"/>
      <c r="Q244" s="46"/>
    </row>
    <row r="245" spans="8:17" ht="15">
      <c r="H245" s="46"/>
      <c r="I245" s="46"/>
      <c r="J245" s="46"/>
      <c r="K245" s="46"/>
      <c r="L245" s="46"/>
      <c r="M245" s="46"/>
      <c r="N245" s="46"/>
      <c r="O245" s="46"/>
      <c r="P245" s="46"/>
      <c r="Q245" s="46"/>
    </row>
    <row r="246" spans="8:17" ht="15">
      <c r="H246" s="46"/>
      <c r="I246" s="46"/>
      <c r="J246" s="46"/>
      <c r="K246" s="46"/>
      <c r="L246" s="46"/>
      <c r="M246" s="46"/>
      <c r="N246" s="46"/>
      <c r="O246" s="46"/>
      <c r="P246" s="46"/>
      <c r="Q246" s="46"/>
    </row>
    <row r="247" spans="8:17" ht="15">
      <c r="H247" s="46"/>
      <c r="I247" s="46"/>
      <c r="J247" s="46"/>
      <c r="K247" s="46"/>
      <c r="L247" s="46"/>
      <c r="M247" s="46"/>
      <c r="N247" s="46"/>
      <c r="O247" s="46"/>
      <c r="P247" s="46"/>
      <c r="Q247" s="46"/>
    </row>
    <row r="248" spans="8:17" ht="15">
      <c r="H248" s="46"/>
      <c r="I248" s="46"/>
      <c r="J248" s="46"/>
      <c r="K248" s="46"/>
      <c r="L248" s="46"/>
      <c r="M248" s="46"/>
      <c r="N248" s="46"/>
      <c r="O248" s="46"/>
      <c r="P248" s="46"/>
      <c r="Q248" s="46"/>
    </row>
    <row r="249" spans="8:17" ht="15">
      <c r="H249" s="46"/>
      <c r="I249" s="46"/>
      <c r="J249" s="46"/>
      <c r="K249" s="46"/>
      <c r="L249" s="46"/>
      <c r="M249" s="46"/>
      <c r="N249" s="46"/>
      <c r="O249" s="46"/>
      <c r="P249" s="46"/>
      <c r="Q249" s="46"/>
    </row>
    <row r="250" spans="8:17" ht="15">
      <c r="H250" s="46"/>
      <c r="I250" s="46"/>
      <c r="J250" s="46"/>
      <c r="K250" s="46"/>
      <c r="L250" s="46"/>
      <c r="M250" s="46"/>
      <c r="N250" s="46"/>
      <c r="O250" s="46"/>
      <c r="P250" s="46"/>
      <c r="Q250" s="46"/>
    </row>
    <row r="251" spans="8:17" ht="15">
      <c r="H251" s="46"/>
      <c r="I251" s="46"/>
      <c r="J251" s="46"/>
      <c r="K251" s="46"/>
      <c r="L251" s="46"/>
      <c r="M251" s="46"/>
      <c r="N251" s="46"/>
      <c r="O251" s="46"/>
      <c r="P251" s="46"/>
      <c r="Q251" s="46"/>
    </row>
    <row r="252" spans="8:17" ht="15">
      <c r="H252" s="46"/>
      <c r="I252" s="46"/>
      <c r="J252" s="46"/>
      <c r="K252" s="46"/>
      <c r="L252" s="46"/>
      <c r="M252" s="46"/>
      <c r="N252" s="46"/>
      <c r="O252" s="46"/>
      <c r="P252" s="46"/>
      <c r="Q252" s="46"/>
    </row>
    <row r="253" spans="8:17" ht="15">
      <c r="H253" s="46"/>
      <c r="I253" s="46"/>
      <c r="J253" s="46"/>
      <c r="K253" s="46"/>
      <c r="L253" s="46"/>
      <c r="M253" s="46"/>
      <c r="N253" s="46"/>
      <c r="O253" s="46"/>
      <c r="P253" s="46"/>
      <c r="Q253" s="46"/>
    </row>
    <row r="254" spans="8:17" ht="15">
      <c r="H254" s="46"/>
      <c r="I254" s="46"/>
      <c r="J254" s="46"/>
      <c r="K254" s="46"/>
      <c r="L254" s="46"/>
      <c r="M254" s="46"/>
      <c r="N254" s="46"/>
      <c r="O254" s="46"/>
      <c r="P254" s="46"/>
      <c r="Q254" s="46"/>
    </row>
    <row r="255" spans="8:17" ht="15">
      <c r="H255" s="46"/>
      <c r="I255" s="46"/>
      <c r="J255" s="46"/>
      <c r="K255" s="46"/>
      <c r="L255" s="46"/>
      <c r="M255" s="46"/>
      <c r="N255" s="46"/>
      <c r="O255" s="46"/>
      <c r="P255" s="46"/>
      <c r="Q255" s="46"/>
    </row>
    <row r="256" spans="8:17" ht="15">
      <c r="H256" s="46"/>
      <c r="I256" s="46"/>
      <c r="J256" s="46"/>
      <c r="K256" s="46"/>
      <c r="L256" s="46"/>
      <c r="M256" s="46"/>
      <c r="N256" s="46"/>
      <c r="O256" s="46"/>
      <c r="P256" s="46"/>
      <c r="Q256" s="46"/>
    </row>
    <row r="257" spans="8:17" ht="15">
      <c r="H257" s="46"/>
      <c r="I257" s="46"/>
      <c r="J257" s="46"/>
      <c r="K257" s="46"/>
      <c r="L257" s="46"/>
      <c r="M257" s="46"/>
      <c r="N257" s="46"/>
      <c r="O257" s="46"/>
      <c r="P257" s="46"/>
      <c r="Q257" s="46"/>
    </row>
    <row r="258" spans="8:17" ht="15">
      <c r="H258" s="46"/>
      <c r="I258" s="46"/>
      <c r="J258" s="46"/>
      <c r="K258" s="46"/>
      <c r="L258" s="46"/>
      <c r="M258" s="46"/>
      <c r="N258" s="46"/>
      <c r="O258" s="46"/>
      <c r="P258" s="46"/>
      <c r="Q258" s="46"/>
    </row>
    <row r="259" spans="8:17" ht="15">
      <c r="H259" s="46"/>
      <c r="I259" s="46"/>
      <c r="J259" s="46"/>
      <c r="K259" s="46"/>
      <c r="L259" s="46"/>
      <c r="M259" s="46"/>
      <c r="N259" s="46"/>
      <c r="O259" s="46"/>
      <c r="P259" s="46"/>
      <c r="Q259" s="46"/>
    </row>
    <row r="260" spans="8:17" ht="15">
      <c r="H260" s="46"/>
      <c r="I260" s="46"/>
      <c r="J260" s="46"/>
      <c r="K260" s="46"/>
      <c r="L260" s="46"/>
      <c r="M260" s="46"/>
      <c r="N260" s="46"/>
      <c r="O260" s="46"/>
      <c r="P260" s="46"/>
      <c r="Q260" s="46"/>
    </row>
    <row r="261" spans="8:17" ht="15">
      <c r="H261" s="46"/>
      <c r="I261" s="46"/>
      <c r="J261" s="46"/>
      <c r="K261" s="46"/>
      <c r="L261" s="46"/>
      <c r="M261" s="46"/>
      <c r="N261" s="46"/>
      <c r="O261" s="46"/>
      <c r="P261" s="46"/>
      <c r="Q261" s="46"/>
    </row>
    <row r="262" spans="8:17" ht="15">
      <c r="H262" s="46"/>
      <c r="I262" s="46"/>
      <c r="J262" s="46"/>
      <c r="K262" s="46"/>
      <c r="L262" s="46"/>
      <c r="M262" s="46"/>
      <c r="N262" s="46"/>
      <c r="O262" s="46"/>
      <c r="P262" s="46"/>
      <c r="Q262" s="46"/>
    </row>
    <row r="263" spans="8:17" ht="15">
      <c r="H263" s="46"/>
      <c r="I263" s="46"/>
      <c r="J263" s="46"/>
      <c r="K263" s="46"/>
      <c r="L263" s="46"/>
      <c r="M263" s="46"/>
      <c r="N263" s="46"/>
      <c r="O263" s="46"/>
      <c r="P263" s="46"/>
      <c r="Q263" s="46"/>
    </row>
    <row r="264" spans="8:17" ht="15">
      <c r="H264" s="46"/>
      <c r="I264" s="46"/>
      <c r="J264" s="46"/>
      <c r="K264" s="46"/>
      <c r="L264" s="46"/>
      <c r="M264" s="46"/>
      <c r="N264" s="46"/>
      <c r="O264" s="46"/>
      <c r="P264" s="46"/>
      <c r="Q264" s="46"/>
    </row>
    <row r="265" spans="8:17" ht="15">
      <c r="H265" s="46"/>
      <c r="I265" s="46"/>
      <c r="J265" s="46"/>
      <c r="K265" s="46"/>
      <c r="L265" s="46"/>
      <c r="M265" s="46"/>
      <c r="N265" s="46"/>
      <c r="O265" s="46"/>
      <c r="P265" s="46"/>
      <c r="Q265" s="46"/>
    </row>
    <row r="266" spans="8:17" ht="15">
      <c r="H266" s="46"/>
      <c r="I266" s="46"/>
      <c r="J266" s="46"/>
      <c r="K266" s="46"/>
      <c r="L266" s="46"/>
      <c r="M266" s="46"/>
      <c r="N266" s="46"/>
      <c r="O266" s="46"/>
      <c r="P266" s="46"/>
      <c r="Q266" s="46"/>
    </row>
    <row r="267" spans="8:17" ht="15">
      <c r="H267" s="46"/>
      <c r="I267" s="46"/>
      <c r="J267" s="46"/>
      <c r="K267" s="46"/>
      <c r="L267" s="46"/>
      <c r="M267" s="46"/>
      <c r="N267" s="46"/>
      <c r="O267" s="46"/>
      <c r="P267" s="46"/>
      <c r="Q267" s="46"/>
    </row>
    <row r="268" spans="8:17" ht="15">
      <c r="H268" s="46"/>
      <c r="I268" s="46"/>
      <c r="J268" s="46"/>
      <c r="K268" s="46"/>
      <c r="L268" s="46"/>
      <c r="M268" s="46"/>
      <c r="N268" s="46"/>
      <c r="O268" s="46"/>
      <c r="P268" s="46"/>
      <c r="Q268" s="46"/>
    </row>
    <row r="269" spans="8:17" ht="15">
      <c r="H269" s="46"/>
      <c r="I269" s="46"/>
      <c r="J269" s="46"/>
      <c r="K269" s="46"/>
      <c r="L269" s="46"/>
      <c r="M269" s="46"/>
      <c r="N269" s="46"/>
      <c r="O269" s="46"/>
      <c r="P269" s="46"/>
      <c r="Q269" s="46"/>
    </row>
    <row r="270" spans="8:17" ht="15">
      <c r="H270" s="46"/>
      <c r="I270" s="46"/>
      <c r="J270" s="46"/>
      <c r="K270" s="46"/>
      <c r="L270" s="46"/>
      <c r="M270" s="46"/>
      <c r="N270" s="46"/>
      <c r="O270" s="46"/>
      <c r="P270" s="46"/>
      <c r="Q270" s="46"/>
    </row>
    <row r="271" spans="8:17" ht="15">
      <c r="H271" s="46"/>
      <c r="I271" s="46"/>
      <c r="J271" s="46"/>
      <c r="K271" s="46"/>
      <c r="L271" s="46"/>
      <c r="M271" s="46"/>
      <c r="N271" s="46"/>
      <c r="O271" s="46"/>
      <c r="P271" s="46"/>
      <c r="Q271" s="46"/>
    </row>
    <row r="272" spans="8:17" ht="15">
      <c r="H272" s="46"/>
      <c r="I272" s="46"/>
      <c r="J272" s="46"/>
      <c r="K272" s="46"/>
      <c r="L272" s="46"/>
      <c r="M272" s="46"/>
      <c r="N272" s="46"/>
      <c r="O272" s="46"/>
      <c r="P272" s="46"/>
      <c r="Q272" s="46"/>
    </row>
    <row r="273" spans="8:17" ht="15">
      <c r="H273" s="46"/>
      <c r="I273" s="46"/>
      <c r="J273" s="46"/>
      <c r="K273" s="46"/>
      <c r="L273" s="46"/>
      <c r="M273" s="46"/>
      <c r="N273" s="46"/>
      <c r="O273" s="46"/>
      <c r="P273" s="46"/>
      <c r="Q273" s="46"/>
    </row>
    <row r="274" spans="8:17" ht="15">
      <c r="H274" s="46"/>
      <c r="I274" s="46"/>
      <c r="J274" s="46"/>
      <c r="K274" s="46"/>
      <c r="L274" s="46"/>
      <c r="M274" s="46"/>
      <c r="N274" s="46"/>
      <c r="O274" s="46"/>
      <c r="P274" s="46"/>
      <c r="Q274" s="46"/>
    </row>
    <row r="275" spans="8:17" ht="15">
      <c r="H275" s="46"/>
      <c r="I275" s="46"/>
      <c r="J275" s="46"/>
      <c r="K275" s="46"/>
      <c r="L275" s="46"/>
      <c r="M275" s="46"/>
      <c r="N275" s="46"/>
      <c r="O275" s="46"/>
      <c r="P275" s="46"/>
      <c r="Q275" s="46"/>
    </row>
    <row r="276" spans="8:17" ht="15">
      <c r="H276" s="46"/>
      <c r="I276" s="46"/>
      <c r="J276" s="46"/>
      <c r="K276" s="46"/>
      <c r="L276" s="46"/>
      <c r="M276" s="46"/>
      <c r="N276" s="46"/>
      <c r="O276" s="46"/>
      <c r="P276" s="46"/>
      <c r="Q276" s="46"/>
    </row>
    <row r="277" spans="8:17" ht="15">
      <c r="H277" s="46"/>
      <c r="I277" s="46"/>
      <c r="J277" s="46"/>
      <c r="K277" s="46"/>
      <c r="L277" s="46"/>
      <c r="M277" s="46"/>
      <c r="N277" s="46"/>
      <c r="O277" s="46"/>
      <c r="P277" s="46"/>
      <c r="Q277" s="46"/>
    </row>
    <row r="278" spans="8:17" ht="15">
      <c r="H278" s="46"/>
      <c r="I278" s="46"/>
      <c r="J278" s="46"/>
      <c r="K278" s="46"/>
      <c r="L278" s="46"/>
      <c r="M278" s="46"/>
      <c r="N278" s="46"/>
      <c r="O278" s="46"/>
      <c r="P278" s="46"/>
      <c r="Q278" s="46"/>
    </row>
    <row r="279" spans="8:17" ht="15">
      <c r="H279" s="46"/>
      <c r="I279" s="46"/>
      <c r="J279" s="46"/>
      <c r="K279" s="46"/>
      <c r="L279" s="46"/>
      <c r="M279" s="46"/>
      <c r="N279" s="46"/>
      <c r="O279" s="46"/>
      <c r="P279" s="46"/>
      <c r="Q279" s="46"/>
    </row>
    <row r="280" spans="8:17" ht="15">
      <c r="H280" s="46"/>
      <c r="I280" s="46"/>
      <c r="J280" s="46"/>
      <c r="K280" s="46"/>
      <c r="L280" s="46"/>
      <c r="M280" s="46"/>
      <c r="N280" s="46"/>
      <c r="O280" s="46"/>
      <c r="P280" s="46"/>
      <c r="Q280" s="46"/>
    </row>
    <row r="281" spans="8:17" ht="15">
      <c r="H281" s="46"/>
      <c r="I281" s="46"/>
      <c r="J281" s="46"/>
      <c r="K281" s="46"/>
      <c r="L281" s="46"/>
      <c r="M281" s="46"/>
      <c r="N281" s="46"/>
      <c r="O281" s="46"/>
      <c r="P281" s="46"/>
      <c r="Q281" s="46"/>
    </row>
    <row r="282" spans="8:17" ht="15">
      <c r="H282" s="46"/>
      <c r="I282" s="46"/>
      <c r="J282" s="46"/>
      <c r="K282" s="46"/>
      <c r="L282" s="46"/>
      <c r="M282" s="46"/>
      <c r="N282" s="46"/>
      <c r="O282" s="46"/>
      <c r="P282" s="46"/>
      <c r="Q282" s="46"/>
    </row>
    <row r="283" spans="8:17" ht="15">
      <c r="H283" s="46"/>
      <c r="I283" s="46"/>
      <c r="J283" s="46"/>
      <c r="K283" s="46"/>
      <c r="L283" s="46"/>
      <c r="M283" s="46"/>
      <c r="N283" s="46"/>
      <c r="O283" s="46"/>
      <c r="P283" s="46"/>
      <c r="Q283" s="46"/>
    </row>
    <row r="284" spans="8:17" ht="15">
      <c r="H284" s="46"/>
      <c r="I284" s="46"/>
      <c r="J284" s="46"/>
      <c r="K284" s="46"/>
      <c r="L284" s="46"/>
      <c r="M284" s="46"/>
      <c r="N284" s="46"/>
      <c r="O284" s="46"/>
      <c r="P284" s="46"/>
      <c r="Q284" s="46"/>
    </row>
    <row r="285" spans="8:17" ht="15">
      <c r="H285" s="46"/>
      <c r="I285" s="46"/>
      <c r="J285" s="46"/>
      <c r="K285" s="46"/>
      <c r="L285" s="46"/>
      <c r="M285" s="46"/>
      <c r="N285" s="46"/>
      <c r="O285" s="46"/>
      <c r="P285" s="46"/>
      <c r="Q285" s="46"/>
    </row>
    <row r="286" spans="8:17" ht="15">
      <c r="H286" s="46"/>
      <c r="I286" s="46"/>
      <c r="J286" s="46"/>
      <c r="K286" s="46"/>
      <c r="L286" s="46"/>
      <c r="M286" s="46"/>
      <c r="N286" s="46"/>
      <c r="O286" s="46"/>
      <c r="P286" s="46"/>
      <c r="Q286" s="46"/>
    </row>
    <row r="287" spans="8:17" ht="15">
      <c r="H287" s="46"/>
      <c r="I287" s="46"/>
      <c r="J287" s="46"/>
      <c r="K287" s="46"/>
      <c r="L287" s="46"/>
      <c r="M287" s="46"/>
      <c r="N287" s="46"/>
      <c r="O287" s="46"/>
      <c r="P287" s="46"/>
      <c r="Q287" s="46"/>
    </row>
    <row r="288" spans="8:17" ht="15">
      <c r="H288" s="46"/>
      <c r="I288" s="46"/>
      <c r="J288" s="46"/>
      <c r="K288" s="46"/>
      <c r="L288" s="46"/>
      <c r="M288" s="46"/>
      <c r="N288" s="46"/>
      <c r="O288" s="46"/>
      <c r="P288" s="46"/>
      <c r="Q288" s="46"/>
    </row>
    <row r="289" spans="8:17" ht="15">
      <c r="H289" s="46"/>
      <c r="I289" s="46"/>
      <c r="J289" s="46"/>
      <c r="K289" s="46"/>
      <c r="L289" s="46"/>
      <c r="M289" s="46"/>
      <c r="N289" s="46"/>
      <c r="O289" s="46"/>
      <c r="P289" s="46"/>
      <c r="Q289" s="46"/>
    </row>
    <row r="290" spans="8:17" ht="15">
      <c r="H290" s="46"/>
      <c r="I290" s="46"/>
      <c r="J290" s="46"/>
      <c r="K290" s="46"/>
      <c r="L290" s="46"/>
      <c r="M290" s="46"/>
      <c r="N290" s="46"/>
      <c r="O290" s="46"/>
      <c r="P290" s="46"/>
      <c r="Q290" s="46"/>
    </row>
    <row r="291" spans="8:17" ht="15">
      <c r="H291" s="46"/>
      <c r="I291" s="46"/>
      <c r="J291" s="46"/>
      <c r="K291" s="46"/>
      <c r="L291" s="46"/>
      <c r="M291" s="46"/>
      <c r="N291" s="46"/>
      <c r="O291" s="46"/>
      <c r="P291" s="46"/>
      <c r="Q291" s="46"/>
    </row>
    <row r="292" spans="8:17" ht="15">
      <c r="H292" s="46"/>
      <c r="I292" s="46"/>
      <c r="J292" s="46"/>
      <c r="K292" s="46"/>
      <c r="L292" s="46"/>
      <c r="M292" s="46"/>
      <c r="N292" s="46"/>
      <c r="O292" s="46"/>
      <c r="P292" s="46"/>
      <c r="Q292" s="46"/>
    </row>
    <row r="293" spans="8:17" ht="15">
      <c r="H293" s="46"/>
      <c r="I293" s="46"/>
      <c r="J293" s="46"/>
      <c r="K293" s="46"/>
      <c r="L293" s="46"/>
      <c r="M293" s="46"/>
      <c r="N293" s="46"/>
      <c r="O293" s="46"/>
      <c r="P293" s="46"/>
      <c r="Q293" s="46"/>
    </row>
    <row r="294" spans="8:17" ht="15">
      <c r="H294" s="46"/>
      <c r="I294" s="46"/>
      <c r="J294" s="46"/>
      <c r="K294" s="46"/>
      <c r="L294" s="46"/>
      <c r="M294" s="46"/>
      <c r="N294" s="46"/>
      <c r="O294" s="46"/>
      <c r="P294" s="46"/>
      <c r="Q294" s="46"/>
    </row>
    <row r="295" spans="8:17" ht="15">
      <c r="H295" s="46"/>
      <c r="I295" s="46"/>
      <c r="J295" s="46"/>
      <c r="K295" s="46"/>
      <c r="L295" s="46"/>
      <c r="M295" s="46"/>
      <c r="N295" s="46"/>
      <c r="O295" s="46"/>
      <c r="P295" s="46"/>
      <c r="Q295" s="46"/>
    </row>
    <row r="296" spans="8:17" ht="15">
      <c r="H296" s="46"/>
      <c r="I296" s="46"/>
      <c r="J296" s="46"/>
      <c r="K296" s="46"/>
      <c r="L296" s="46"/>
      <c r="M296" s="46"/>
      <c r="N296" s="46"/>
      <c r="O296" s="46"/>
      <c r="P296" s="46"/>
      <c r="Q296" s="46"/>
    </row>
    <row r="297" spans="8:17" ht="15">
      <c r="H297" s="46"/>
      <c r="I297" s="46"/>
      <c r="J297" s="46"/>
      <c r="K297" s="46"/>
      <c r="L297" s="46"/>
      <c r="M297" s="46"/>
      <c r="N297" s="46"/>
      <c r="O297" s="46"/>
      <c r="P297" s="46"/>
      <c r="Q297" s="46"/>
    </row>
    <row r="298" spans="8:17" ht="15">
      <c r="H298" s="46"/>
      <c r="I298" s="46"/>
      <c r="J298" s="46"/>
      <c r="K298" s="46"/>
      <c r="L298" s="46"/>
      <c r="M298" s="46"/>
      <c r="N298" s="46"/>
      <c r="O298" s="46"/>
      <c r="P298" s="46"/>
      <c r="Q298" s="46"/>
    </row>
    <row r="299" spans="8:17" ht="15">
      <c r="H299" s="46"/>
      <c r="I299" s="46"/>
      <c r="J299" s="46"/>
      <c r="K299" s="46"/>
      <c r="L299" s="46"/>
      <c r="M299" s="46"/>
      <c r="N299" s="46"/>
      <c r="O299" s="46"/>
      <c r="P299" s="46"/>
      <c r="Q299" s="46"/>
    </row>
    <row r="300" spans="8:17" ht="15">
      <c r="H300" s="46"/>
      <c r="I300" s="46"/>
      <c r="J300" s="46"/>
      <c r="K300" s="46"/>
      <c r="L300" s="46"/>
      <c r="M300" s="46"/>
      <c r="N300" s="46"/>
      <c r="O300" s="46"/>
      <c r="P300" s="46"/>
      <c r="Q300" s="46"/>
    </row>
    <row r="301" spans="8:17" ht="15">
      <c r="H301" s="46"/>
      <c r="I301" s="46"/>
      <c r="J301" s="46"/>
      <c r="K301" s="46"/>
      <c r="L301" s="46"/>
      <c r="M301" s="46"/>
      <c r="N301" s="46"/>
      <c r="O301" s="46"/>
      <c r="P301" s="46"/>
      <c r="Q301" s="46"/>
    </row>
    <row r="302" spans="8:17" ht="15">
      <c r="H302" s="46"/>
      <c r="I302" s="46"/>
      <c r="J302" s="46"/>
      <c r="K302" s="46"/>
      <c r="L302" s="46"/>
      <c r="M302" s="46"/>
      <c r="N302" s="46"/>
      <c r="O302" s="46"/>
      <c r="P302" s="46"/>
      <c r="Q302" s="46"/>
    </row>
    <row r="303" spans="8:17" ht="15">
      <c r="H303" s="46"/>
      <c r="I303" s="46"/>
      <c r="J303" s="46"/>
      <c r="K303" s="46"/>
      <c r="L303" s="46"/>
      <c r="M303" s="46"/>
      <c r="N303" s="46"/>
      <c r="O303" s="46"/>
      <c r="P303" s="46"/>
      <c r="Q303" s="46"/>
    </row>
    <row r="304" spans="8:17" ht="15">
      <c r="H304" s="46"/>
      <c r="I304" s="46"/>
      <c r="J304" s="46"/>
      <c r="K304" s="46"/>
      <c r="L304" s="46"/>
      <c r="M304" s="46"/>
      <c r="N304" s="46"/>
      <c r="O304" s="46"/>
      <c r="P304" s="46"/>
      <c r="Q304" s="46"/>
    </row>
    <row r="305" spans="8:17" ht="15">
      <c r="H305" s="46"/>
      <c r="I305" s="46"/>
      <c r="J305" s="46"/>
      <c r="K305" s="46"/>
      <c r="L305" s="46"/>
      <c r="M305" s="46"/>
      <c r="N305" s="46"/>
      <c r="O305" s="46"/>
      <c r="P305" s="46"/>
      <c r="Q305" s="46"/>
    </row>
    <row r="306" spans="8:17" ht="15">
      <c r="H306" s="46"/>
      <c r="I306" s="46"/>
      <c r="J306" s="46"/>
      <c r="K306" s="46"/>
      <c r="L306" s="46"/>
      <c r="M306" s="46"/>
      <c r="N306" s="46"/>
      <c r="O306" s="46"/>
      <c r="P306" s="46"/>
      <c r="Q306" s="46"/>
    </row>
    <row r="307" spans="8:17" ht="15">
      <c r="H307" s="46"/>
      <c r="I307" s="46"/>
      <c r="J307" s="46"/>
      <c r="K307" s="46"/>
      <c r="L307" s="46"/>
      <c r="M307" s="46"/>
      <c r="N307" s="46"/>
      <c r="O307" s="46"/>
      <c r="P307" s="46"/>
      <c r="Q307" s="46"/>
    </row>
    <row r="308" spans="8:17" ht="15">
      <c r="H308" s="46"/>
      <c r="I308" s="46"/>
      <c r="J308" s="46"/>
      <c r="K308" s="46"/>
      <c r="L308" s="46"/>
      <c r="M308" s="46"/>
      <c r="N308" s="46"/>
      <c r="O308" s="46"/>
      <c r="P308" s="46"/>
      <c r="Q308" s="46"/>
    </row>
    <row r="309" spans="8:17" ht="15">
      <c r="H309" s="46"/>
      <c r="I309" s="46"/>
      <c r="J309" s="46"/>
      <c r="K309" s="46"/>
      <c r="L309" s="46"/>
      <c r="M309" s="46"/>
      <c r="N309" s="46"/>
      <c r="O309" s="46"/>
      <c r="P309" s="46"/>
      <c r="Q309" s="46"/>
    </row>
    <row r="310" spans="8:17" ht="15">
      <c r="H310" s="46"/>
      <c r="I310" s="46"/>
      <c r="J310" s="46"/>
      <c r="K310" s="46"/>
      <c r="L310" s="46"/>
      <c r="M310" s="46"/>
      <c r="N310" s="46"/>
      <c r="O310" s="46"/>
      <c r="P310" s="46"/>
      <c r="Q310" s="46"/>
    </row>
    <row r="311" spans="8:17" ht="15">
      <c r="H311" s="46"/>
      <c r="I311" s="46"/>
      <c r="J311" s="46"/>
      <c r="K311" s="46"/>
      <c r="L311" s="46"/>
      <c r="M311" s="46"/>
      <c r="N311" s="46"/>
      <c r="O311" s="46"/>
      <c r="P311" s="46"/>
      <c r="Q311" s="46"/>
    </row>
    <row r="312" spans="8:17" ht="15">
      <c r="H312" s="46"/>
      <c r="I312" s="46"/>
      <c r="J312" s="46"/>
      <c r="K312" s="46"/>
      <c r="L312" s="46"/>
      <c r="M312" s="46"/>
      <c r="N312" s="46"/>
      <c r="O312" s="46"/>
      <c r="P312" s="46"/>
      <c r="Q312" s="46"/>
    </row>
    <row r="313" spans="8:17" ht="15">
      <c r="H313" s="46"/>
      <c r="I313" s="46"/>
      <c r="J313" s="46"/>
      <c r="K313" s="46"/>
      <c r="L313" s="46"/>
      <c r="M313" s="46"/>
      <c r="N313" s="46"/>
      <c r="O313" s="46"/>
      <c r="P313" s="46"/>
      <c r="Q313" s="46"/>
    </row>
    <row r="314" spans="8:17" ht="15">
      <c r="H314" s="46"/>
      <c r="I314" s="46"/>
      <c r="J314" s="46"/>
      <c r="K314" s="46"/>
      <c r="L314" s="46"/>
      <c r="M314" s="46"/>
      <c r="N314" s="46"/>
      <c r="O314" s="46"/>
      <c r="P314" s="46"/>
      <c r="Q314" s="46"/>
    </row>
    <row r="315" spans="8:17" ht="15">
      <c r="H315" s="46"/>
      <c r="I315" s="46"/>
      <c r="J315" s="46"/>
      <c r="K315" s="46"/>
      <c r="L315" s="46"/>
      <c r="M315" s="46"/>
      <c r="N315" s="46"/>
      <c r="O315" s="46"/>
      <c r="P315" s="46"/>
      <c r="Q315" s="46"/>
    </row>
    <row r="316" spans="8:17" ht="15">
      <c r="H316" s="46"/>
      <c r="I316" s="46"/>
      <c r="J316" s="46"/>
      <c r="K316" s="46"/>
      <c r="L316" s="46"/>
      <c r="M316" s="46"/>
      <c r="N316" s="46"/>
      <c r="O316" s="46"/>
      <c r="P316" s="46"/>
      <c r="Q316" s="46"/>
    </row>
    <row r="317" spans="8:17" ht="15">
      <c r="H317" s="46"/>
      <c r="I317" s="46"/>
      <c r="J317" s="46"/>
      <c r="K317" s="46"/>
      <c r="L317" s="46"/>
      <c r="M317" s="46"/>
      <c r="N317" s="46"/>
      <c r="O317" s="46"/>
      <c r="P317" s="46"/>
      <c r="Q317" s="46"/>
    </row>
    <row r="318" spans="8:17" ht="15">
      <c r="H318" s="46"/>
      <c r="I318" s="46"/>
      <c r="J318" s="46"/>
      <c r="K318" s="46"/>
      <c r="L318" s="46"/>
      <c r="M318" s="46"/>
      <c r="N318" s="46"/>
      <c r="O318" s="46"/>
      <c r="P318" s="46"/>
      <c r="Q318" s="46"/>
    </row>
    <row r="319" spans="8:17" ht="15">
      <c r="H319" s="46"/>
      <c r="I319" s="46"/>
      <c r="J319" s="46"/>
      <c r="K319" s="46"/>
      <c r="L319" s="46"/>
      <c r="M319" s="46"/>
      <c r="N319" s="46"/>
      <c r="O319" s="46"/>
      <c r="P319" s="46"/>
      <c r="Q319" s="46"/>
    </row>
    <row r="320" spans="8:17" ht="15">
      <c r="H320" s="46"/>
      <c r="I320" s="46"/>
      <c r="J320" s="46"/>
      <c r="K320" s="46"/>
      <c r="L320" s="46"/>
      <c r="M320" s="46"/>
      <c r="N320" s="46"/>
      <c r="O320" s="46"/>
      <c r="P320" s="46"/>
      <c r="Q320" s="46"/>
    </row>
    <row r="321" spans="8:17" ht="15">
      <c r="H321" s="46"/>
      <c r="I321" s="46"/>
      <c r="J321" s="46"/>
      <c r="K321" s="46"/>
      <c r="L321" s="46"/>
      <c r="M321" s="46"/>
      <c r="N321" s="46"/>
      <c r="O321" s="46"/>
      <c r="P321" s="46"/>
      <c r="Q321" s="46"/>
    </row>
    <row r="322" spans="8:17" ht="15">
      <c r="H322" s="46"/>
      <c r="I322" s="46"/>
      <c r="J322" s="46"/>
      <c r="K322" s="46"/>
      <c r="L322" s="46"/>
      <c r="M322" s="46"/>
      <c r="N322" s="46"/>
      <c r="O322" s="46"/>
      <c r="P322" s="46"/>
      <c r="Q322" s="46"/>
    </row>
    <row r="323" spans="8:17" ht="15">
      <c r="H323" s="46"/>
      <c r="I323" s="46"/>
      <c r="J323" s="46"/>
      <c r="K323" s="46"/>
      <c r="L323" s="46"/>
      <c r="M323" s="46"/>
      <c r="N323" s="46"/>
      <c r="O323" s="46"/>
      <c r="P323" s="46"/>
      <c r="Q323" s="46"/>
    </row>
    <row r="324" spans="8:17" ht="15">
      <c r="H324" s="46"/>
      <c r="I324" s="46"/>
      <c r="J324" s="46"/>
      <c r="K324" s="46"/>
      <c r="L324" s="46"/>
      <c r="M324" s="46"/>
      <c r="N324" s="46"/>
      <c r="O324" s="46"/>
      <c r="P324" s="46"/>
      <c r="Q324" s="46"/>
    </row>
    <row r="325" spans="8:17" ht="15">
      <c r="H325" s="46"/>
      <c r="I325" s="46"/>
      <c r="J325" s="46"/>
      <c r="K325" s="46"/>
      <c r="L325" s="46"/>
      <c r="M325" s="46"/>
      <c r="N325" s="46"/>
      <c r="O325" s="46"/>
      <c r="P325" s="46"/>
      <c r="Q325" s="46"/>
    </row>
    <row r="326" spans="8:17" ht="15">
      <c r="H326" s="46"/>
      <c r="I326" s="46"/>
      <c r="J326" s="46"/>
      <c r="K326" s="46"/>
      <c r="L326" s="46"/>
      <c r="M326" s="46"/>
      <c r="N326" s="46"/>
      <c r="O326" s="46"/>
      <c r="P326" s="46"/>
      <c r="Q326" s="46"/>
    </row>
    <row r="327" spans="8:17" ht="15">
      <c r="H327" s="46"/>
      <c r="I327" s="46"/>
      <c r="J327" s="46"/>
      <c r="K327" s="46"/>
      <c r="L327" s="46"/>
      <c r="M327" s="46"/>
      <c r="N327" s="46"/>
      <c r="O327" s="46"/>
      <c r="P327" s="46"/>
      <c r="Q327" s="46"/>
    </row>
    <row r="328" spans="8:17" ht="15">
      <c r="H328" s="46"/>
      <c r="I328" s="46"/>
      <c r="J328" s="46"/>
      <c r="K328" s="46"/>
      <c r="L328" s="46"/>
      <c r="M328" s="46"/>
      <c r="N328" s="46"/>
      <c r="O328" s="46"/>
      <c r="P328" s="46"/>
      <c r="Q328" s="46"/>
    </row>
    <row r="329" spans="8:17" ht="15">
      <c r="H329" s="46"/>
      <c r="I329" s="46"/>
      <c r="J329" s="46"/>
      <c r="K329" s="46"/>
      <c r="L329" s="46"/>
      <c r="M329" s="46"/>
      <c r="N329" s="46"/>
      <c r="O329" s="46"/>
      <c r="P329" s="46"/>
      <c r="Q329" s="46"/>
    </row>
    <row r="330" spans="8:17" ht="15">
      <c r="H330" s="46"/>
      <c r="I330" s="46"/>
      <c r="J330" s="46"/>
      <c r="K330" s="46"/>
      <c r="L330" s="46"/>
      <c r="M330" s="46"/>
      <c r="N330" s="46"/>
      <c r="O330" s="46"/>
      <c r="P330" s="46"/>
      <c r="Q330" s="46"/>
    </row>
    <row r="331" spans="8:17" ht="15">
      <c r="H331" s="46"/>
      <c r="I331" s="46"/>
      <c r="J331" s="46"/>
      <c r="K331" s="46"/>
      <c r="L331" s="46"/>
      <c r="M331" s="46"/>
      <c r="N331" s="46"/>
      <c r="O331" s="46"/>
      <c r="P331" s="46"/>
      <c r="Q331" s="46"/>
    </row>
    <row r="332" spans="8:17" ht="15">
      <c r="H332" s="46"/>
      <c r="I332" s="46"/>
      <c r="J332" s="46"/>
      <c r="K332" s="46"/>
      <c r="L332" s="46"/>
      <c r="M332" s="46"/>
      <c r="N332" s="46"/>
      <c r="O332" s="46"/>
      <c r="P332" s="46"/>
      <c r="Q332" s="46"/>
    </row>
    <row r="333" spans="8:17" ht="15">
      <c r="H333" s="46"/>
      <c r="I333" s="46"/>
      <c r="J333" s="46"/>
      <c r="K333" s="46"/>
      <c r="L333" s="46"/>
      <c r="M333" s="46"/>
      <c r="N333" s="46"/>
      <c r="O333" s="46"/>
      <c r="P333" s="46"/>
      <c r="Q333" s="46"/>
    </row>
    <row r="334" spans="8:17" ht="15">
      <c r="H334" s="46"/>
      <c r="I334" s="46"/>
      <c r="J334" s="46"/>
      <c r="K334" s="46"/>
      <c r="L334" s="46"/>
      <c r="M334" s="46"/>
      <c r="N334" s="46"/>
      <c r="O334" s="46"/>
      <c r="P334" s="46"/>
      <c r="Q334" s="46"/>
    </row>
    <row r="335" spans="8:17" ht="15">
      <c r="H335" s="46"/>
      <c r="I335" s="46"/>
      <c r="J335" s="46"/>
      <c r="K335" s="46"/>
      <c r="L335" s="46"/>
      <c r="M335" s="46"/>
      <c r="N335" s="46"/>
      <c r="O335" s="46"/>
      <c r="P335" s="46"/>
      <c r="Q335" s="46"/>
    </row>
    <row r="336" spans="8:17" ht="15">
      <c r="H336" s="46"/>
      <c r="I336" s="46"/>
      <c r="J336" s="46"/>
      <c r="K336" s="46"/>
      <c r="L336" s="46"/>
      <c r="M336" s="46"/>
      <c r="N336" s="46"/>
      <c r="O336" s="46"/>
      <c r="P336" s="46"/>
      <c r="Q336" s="46"/>
    </row>
    <row r="337" spans="8:17" ht="15">
      <c r="H337" s="46"/>
      <c r="I337" s="46"/>
      <c r="J337" s="46"/>
      <c r="K337" s="46"/>
      <c r="L337" s="46"/>
      <c r="M337" s="46"/>
      <c r="N337" s="46"/>
      <c r="O337" s="46"/>
      <c r="P337" s="46"/>
      <c r="Q337" s="46"/>
    </row>
    <row r="338" spans="8:17" ht="15">
      <c r="H338" s="46"/>
      <c r="I338" s="46"/>
      <c r="J338" s="46"/>
      <c r="K338" s="46"/>
      <c r="L338" s="46"/>
      <c r="M338" s="46"/>
      <c r="N338" s="46"/>
      <c r="O338" s="46"/>
      <c r="P338" s="46"/>
      <c r="Q338" s="46"/>
    </row>
    <row r="339" spans="8:17" ht="15">
      <c r="H339" s="46"/>
      <c r="I339" s="46"/>
      <c r="J339" s="46"/>
      <c r="K339" s="46"/>
      <c r="L339" s="46"/>
      <c r="M339" s="46"/>
      <c r="N339" s="46"/>
      <c r="O339" s="46"/>
      <c r="P339" s="46"/>
      <c r="Q339" s="46"/>
    </row>
    <row r="340" spans="8:17" ht="15">
      <c r="H340" s="46"/>
      <c r="I340" s="46"/>
      <c r="J340" s="46"/>
      <c r="K340" s="46"/>
      <c r="L340" s="46"/>
      <c r="M340" s="46"/>
      <c r="N340" s="46"/>
      <c r="O340" s="46"/>
      <c r="P340" s="46"/>
      <c r="Q340" s="46"/>
    </row>
    <row r="341" spans="8:17" ht="15">
      <c r="H341" s="46"/>
      <c r="I341" s="46"/>
      <c r="J341" s="46"/>
      <c r="K341" s="46"/>
      <c r="L341" s="46"/>
      <c r="M341" s="46"/>
      <c r="N341" s="46"/>
      <c r="O341" s="46"/>
      <c r="P341" s="46"/>
      <c r="Q341" s="46"/>
    </row>
    <row r="342" spans="8:17" ht="15">
      <c r="H342" s="46"/>
      <c r="I342" s="46"/>
      <c r="J342" s="46"/>
      <c r="K342" s="46"/>
      <c r="L342" s="46"/>
      <c r="M342" s="46"/>
      <c r="N342" s="46"/>
      <c r="O342" s="46"/>
      <c r="P342" s="46"/>
      <c r="Q342" s="46"/>
    </row>
    <row r="343" spans="8:17" ht="15">
      <c r="H343" s="46"/>
      <c r="I343" s="46"/>
      <c r="J343" s="46"/>
      <c r="K343" s="46"/>
      <c r="L343" s="46"/>
      <c r="M343" s="46"/>
      <c r="N343" s="46"/>
      <c r="O343" s="46"/>
      <c r="P343" s="46"/>
      <c r="Q343" s="46"/>
    </row>
    <row r="344" spans="8:17" ht="15">
      <c r="H344" s="46"/>
      <c r="I344" s="46"/>
      <c r="J344" s="46"/>
      <c r="K344" s="46"/>
      <c r="L344" s="46"/>
      <c r="M344" s="46"/>
      <c r="N344" s="46"/>
      <c r="O344" s="46"/>
      <c r="P344" s="46"/>
      <c r="Q344" s="46"/>
    </row>
    <row r="345" spans="8:17" ht="15">
      <c r="H345" s="46"/>
      <c r="I345" s="46"/>
      <c r="J345" s="46"/>
      <c r="K345" s="46"/>
      <c r="L345" s="46"/>
      <c r="M345" s="46"/>
      <c r="N345" s="46"/>
      <c r="O345" s="46"/>
      <c r="P345" s="46"/>
      <c r="Q345" s="46"/>
    </row>
    <row r="346" spans="8:17" ht="15">
      <c r="H346" s="46"/>
      <c r="I346" s="46"/>
      <c r="J346" s="46"/>
      <c r="K346" s="46"/>
      <c r="L346" s="46"/>
      <c r="M346" s="46"/>
      <c r="N346" s="46"/>
      <c r="O346" s="46"/>
      <c r="P346" s="46"/>
      <c r="Q346" s="46"/>
    </row>
    <row r="347" spans="8:17" ht="15">
      <c r="H347" s="46"/>
      <c r="I347" s="46"/>
      <c r="J347" s="46"/>
      <c r="K347" s="46"/>
      <c r="L347" s="46"/>
      <c r="M347" s="46"/>
      <c r="N347" s="46"/>
      <c r="O347" s="46"/>
      <c r="P347" s="46"/>
      <c r="Q347" s="46"/>
    </row>
    <row r="348" spans="8:17" ht="15">
      <c r="H348" s="46"/>
      <c r="I348" s="46"/>
      <c r="J348" s="46"/>
      <c r="K348" s="46"/>
      <c r="L348" s="46"/>
      <c r="M348" s="46"/>
      <c r="N348" s="46"/>
      <c r="O348" s="46"/>
      <c r="P348" s="46"/>
      <c r="Q348" s="46"/>
    </row>
    <row r="349" spans="8:17" ht="15">
      <c r="H349" s="46"/>
      <c r="I349" s="46"/>
      <c r="J349" s="46"/>
      <c r="K349" s="46"/>
      <c r="L349" s="46"/>
      <c r="M349" s="46"/>
      <c r="N349" s="46"/>
      <c r="O349" s="46"/>
      <c r="P349" s="46"/>
      <c r="Q349" s="46"/>
    </row>
    <row r="350" spans="8:17" ht="15">
      <c r="H350" s="46"/>
      <c r="I350" s="46"/>
      <c r="J350" s="46"/>
      <c r="K350" s="46"/>
      <c r="L350" s="46"/>
      <c r="M350" s="46"/>
      <c r="N350" s="46"/>
      <c r="O350" s="46"/>
      <c r="P350" s="46"/>
      <c r="Q350" s="46"/>
    </row>
    <row r="351" spans="8:17" ht="15">
      <c r="H351" s="46"/>
      <c r="I351" s="46"/>
      <c r="J351" s="46"/>
      <c r="K351" s="46"/>
      <c r="L351" s="46"/>
      <c r="M351" s="46"/>
      <c r="N351" s="46"/>
      <c r="O351" s="46"/>
      <c r="P351" s="46"/>
      <c r="Q351" s="46"/>
    </row>
    <row r="352" spans="8:17" ht="15">
      <c r="H352" s="46"/>
      <c r="I352" s="46"/>
      <c r="J352" s="46"/>
      <c r="K352" s="46"/>
      <c r="L352" s="46"/>
      <c r="M352" s="46"/>
      <c r="N352" s="46"/>
      <c r="O352" s="46"/>
      <c r="P352" s="46"/>
      <c r="Q352" s="46"/>
    </row>
    <row r="353" spans="8:17" ht="15">
      <c r="H353" s="46"/>
      <c r="I353" s="46"/>
      <c r="J353" s="46"/>
      <c r="K353" s="46"/>
      <c r="L353" s="46"/>
      <c r="M353" s="46"/>
      <c r="N353" s="46"/>
      <c r="O353" s="46"/>
      <c r="P353" s="46"/>
      <c r="Q353" s="46"/>
    </row>
    <row r="354" spans="8:17" ht="15">
      <c r="H354" s="46"/>
      <c r="I354" s="46"/>
      <c r="J354" s="46"/>
      <c r="K354" s="46"/>
      <c r="L354" s="46"/>
      <c r="M354" s="46"/>
      <c r="N354" s="46"/>
      <c r="O354" s="46"/>
      <c r="P354" s="46"/>
      <c r="Q354" s="46"/>
    </row>
    <row r="355" spans="8:17" ht="15">
      <c r="H355" s="46"/>
      <c r="I355" s="46"/>
      <c r="J355" s="46"/>
      <c r="K355" s="46"/>
      <c r="L355" s="46"/>
      <c r="M355" s="46"/>
      <c r="N355" s="46"/>
      <c r="O355" s="46"/>
      <c r="P355" s="46"/>
      <c r="Q355" s="46"/>
    </row>
    <row r="356" spans="8:17" ht="15">
      <c r="H356" s="46"/>
      <c r="I356" s="46"/>
      <c r="J356" s="46"/>
      <c r="K356" s="46"/>
      <c r="L356" s="46"/>
      <c r="M356" s="46"/>
      <c r="N356" s="46"/>
      <c r="O356" s="46"/>
      <c r="P356" s="46"/>
      <c r="Q356" s="46"/>
    </row>
    <row r="357" spans="8:17" ht="15">
      <c r="H357" s="46"/>
      <c r="I357" s="46"/>
      <c r="J357" s="46"/>
      <c r="K357" s="46"/>
      <c r="L357" s="46"/>
      <c r="M357" s="46"/>
      <c r="N357" s="46"/>
      <c r="O357" s="46"/>
      <c r="P357" s="46"/>
      <c r="Q357" s="46"/>
    </row>
    <row r="358" spans="8:17" ht="15">
      <c r="H358" s="46"/>
      <c r="I358" s="46"/>
      <c r="J358" s="46"/>
      <c r="K358" s="46"/>
      <c r="L358" s="46"/>
      <c r="M358" s="46"/>
      <c r="N358" s="46"/>
      <c r="O358" s="46"/>
      <c r="P358" s="46"/>
      <c r="Q358" s="46"/>
    </row>
    <row r="359" spans="8:17" ht="15">
      <c r="H359" s="46"/>
      <c r="I359" s="46"/>
      <c r="J359" s="46"/>
      <c r="K359" s="46"/>
      <c r="L359" s="46"/>
      <c r="M359" s="46"/>
      <c r="N359" s="46"/>
      <c r="O359" s="46"/>
      <c r="P359" s="46"/>
      <c r="Q359" s="46"/>
    </row>
    <row r="360" spans="8:17" ht="15">
      <c r="H360" s="46"/>
      <c r="I360" s="46"/>
      <c r="J360" s="46"/>
      <c r="K360" s="46"/>
      <c r="L360" s="46"/>
      <c r="M360" s="46"/>
      <c r="N360" s="46"/>
      <c r="O360" s="46"/>
      <c r="P360" s="46"/>
      <c r="Q360" s="46"/>
    </row>
    <row r="361" spans="8:17" ht="15">
      <c r="H361" s="46"/>
      <c r="I361" s="46"/>
      <c r="J361" s="46"/>
      <c r="K361" s="46"/>
      <c r="L361" s="46"/>
      <c r="M361" s="46"/>
      <c r="N361" s="46"/>
      <c r="O361" s="46"/>
      <c r="P361" s="46"/>
      <c r="Q361" s="46"/>
    </row>
    <row r="362" spans="8:17" ht="15">
      <c r="H362" s="46"/>
      <c r="I362" s="46"/>
      <c r="J362" s="46"/>
      <c r="K362" s="46"/>
      <c r="L362" s="46"/>
      <c r="M362" s="46"/>
      <c r="N362" s="46"/>
      <c r="O362" s="46"/>
      <c r="P362" s="46"/>
      <c r="Q362" s="46"/>
    </row>
    <row r="363" spans="8:17" ht="15">
      <c r="H363" s="46"/>
      <c r="I363" s="46"/>
      <c r="J363" s="46"/>
      <c r="K363" s="46"/>
      <c r="L363" s="46"/>
      <c r="M363" s="46"/>
      <c r="N363" s="46"/>
      <c r="O363" s="46"/>
      <c r="P363" s="46"/>
      <c r="Q363" s="46"/>
    </row>
    <row r="364" spans="8:17" ht="15">
      <c r="H364" s="46"/>
      <c r="I364" s="46"/>
      <c r="J364" s="46"/>
      <c r="K364" s="46"/>
      <c r="L364" s="46"/>
      <c r="M364" s="46"/>
      <c r="N364" s="46"/>
      <c r="O364" s="46"/>
      <c r="P364" s="46"/>
      <c r="Q364" s="46"/>
    </row>
    <row r="365" spans="8:17" ht="15">
      <c r="H365" s="46"/>
      <c r="I365" s="46"/>
      <c r="J365" s="46"/>
      <c r="K365" s="46"/>
      <c r="L365" s="46"/>
      <c r="M365" s="46"/>
      <c r="N365" s="46"/>
      <c r="O365" s="46"/>
      <c r="P365" s="46"/>
      <c r="Q365" s="46"/>
    </row>
    <row r="366" spans="8:17" ht="15">
      <c r="H366" s="46"/>
      <c r="I366" s="46"/>
      <c r="J366" s="46"/>
      <c r="K366" s="46"/>
      <c r="L366" s="46"/>
      <c r="M366" s="46"/>
      <c r="N366" s="46"/>
      <c r="O366" s="46"/>
      <c r="P366" s="46"/>
      <c r="Q366" s="46"/>
    </row>
    <row r="367" spans="8:17" ht="15">
      <c r="H367" s="46"/>
      <c r="I367" s="46"/>
      <c r="J367" s="46"/>
      <c r="K367" s="46"/>
      <c r="L367" s="46"/>
      <c r="M367" s="46"/>
      <c r="N367" s="46"/>
      <c r="O367" s="46"/>
      <c r="P367" s="46"/>
      <c r="Q367" s="46"/>
    </row>
    <row r="368" spans="8:17" ht="15">
      <c r="H368" s="46"/>
      <c r="I368" s="46"/>
      <c r="J368" s="46"/>
      <c r="K368" s="46"/>
      <c r="L368" s="46"/>
      <c r="M368" s="46"/>
      <c r="N368" s="46"/>
      <c r="O368" s="46"/>
      <c r="P368" s="46"/>
      <c r="Q368" s="46"/>
    </row>
    <row r="369" spans="8:17" ht="15">
      <c r="H369" s="46"/>
      <c r="I369" s="46"/>
      <c r="J369" s="46"/>
      <c r="K369" s="46"/>
      <c r="L369" s="46"/>
      <c r="M369" s="46"/>
      <c r="N369" s="46"/>
      <c r="O369" s="46"/>
      <c r="P369" s="46"/>
      <c r="Q369" s="46"/>
    </row>
    <row r="370" spans="8:17" ht="15">
      <c r="H370" s="46"/>
      <c r="I370" s="46"/>
      <c r="J370" s="46"/>
      <c r="K370" s="46"/>
      <c r="L370" s="46"/>
      <c r="M370" s="46"/>
      <c r="N370" s="46"/>
      <c r="O370" s="46"/>
      <c r="P370" s="46"/>
      <c r="Q370" s="46"/>
    </row>
    <row r="371" spans="8:17" ht="15">
      <c r="H371" s="46"/>
      <c r="I371" s="46"/>
      <c r="J371" s="46"/>
      <c r="K371" s="46"/>
      <c r="L371" s="46"/>
      <c r="M371" s="46"/>
      <c r="N371" s="46"/>
      <c r="O371" s="46"/>
      <c r="P371" s="46"/>
      <c r="Q371" s="46"/>
    </row>
    <row r="372" spans="8:17" ht="15">
      <c r="H372" s="46"/>
      <c r="I372" s="46"/>
      <c r="J372" s="46"/>
      <c r="K372" s="46"/>
      <c r="L372" s="46"/>
      <c r="M372" s="46"/>
      <c r="N372" s="46"/>
      <c r="O372" s="46"/>
      <c r="P372" s="46"/>
      <c r="Q372" s="46"/>
    </row>
    <row r="373" spans="8:17" ht="15">
      <c r="H373" s="46"/>
      <c r="I373" s="46"/>
      <c r="J373" s="46"/>
      <c r="K373" s="46"/>
      <c r="L373" s="46"/>
      <c r="M373" s="46"/>
      <c r="N373" s="46"/>
      <c r="O373" s="46"/>
      <c r="P373" s="46"/>
      <c r="Q373" s="46"/>
    </row>
    <row r="374" spans="8:17" ht="15">
      <c r="H374" s="46"/>
      <c r="I374" s="46"/>
      <c r="J374" s="46"/>
      <c r="K374" s="46"/>
      <c r="L374" s="46"/>
      <c r="M374" s="46"/>
      <c r="N374" s="46"/>
      <c r="O374" s="46"/>
      <c r="P374" s="46"/>
      <c r="Q374" s="46"/>
    </row>
    <row r="375" spans="8:17" ht="15">
      <c r="H375" s="46"/>
      <c r="I375" s="46"/>
      <c r="J375" s="46"/>
      <c r="K375" s="46"/>
      <c r="L375" s="46"/>
      <c r="M375" s="46"/>
      <c r="N375" s="46"/>
      <c r="O375" s="46"/>
      <c r="P375" s="46"/>
      <c r="Q375" s="46"/>
    </row>
    <row r="376" spans="8:17" ht="15">
      <c r="H376" s="46"/>
      <c r="I376" s="46"/>
      <c r="J376" s="46"/>
      <c r="K376" s="46"/>
      <c r="L376" s="46"/>
      <c r="M376" s="46"/>
      <c r="N376" s="46"/>
      <c r="O376" s="46"/>
      <c r="P376" s="46"/>
      <c r="Q376" s="46"/>
    </row>
    <row r="377" spans="8:17" ht="15">
      <c r="H377" s="46"/>
      <c r="I377" s="46"/>
      <c r="J377" s="46"/>
      <c r="K377" s="46"/>
      <c r="L377" s="46"/>
      <c r="M377" s="46"/>
      <c r="N377" s="46"/>
      <c r="O377" s="46"/>
      <c r="P377" s="46"/>
      <c r="Q377" s="46"/>
    </row>
    <row r="378" spans="8:17" ht="15">
      <c r="H378" s="46"/>
      <c r="I378" s="46"/>
      <c r="J378" s="46"/>
      <c r="K378" s="46"/>
      <c r="L378" s="46"/>
      <c r="M378" s="46"/>
      <c r="N378" s="46"/>
      <c r="O378" s="46"/>
      <c r="P378" s="46"/>
      <c r="Q378" s="46"/>
    </row>
    <row r="379" spans="8:17" ht="15">
      <c r="H379" s="46"/>
      <c r="I379" s="46"/>
      <c r="J379" s="46"/>
      <c r="K379" s="46"/>
      <c r="L379" s="46"/>
      <c r="M379" s="46"/>
      <c r="N379" s="46"/>
      <c r="O379" s="46"/>
      <c r="P379" s="46"/>
      <c r="Q379" s="46"/>
    </row>
    <row r="380" spans="8:17" ht="15">
      <c r="H380" s="46"/>
      <c r="I380" s="46"/>
      <c r="J380" s="46"/>
      <c r="K380" s="46"/>
      <c r="L380" s="46"/>
      <c r="M380" s="46"/>
      <c r="N380" s="46"/>
      <c r="O380" s="46"/>
      <c r="P380" s="46"/>
      <c r="Q380" s="46"/>
    </row>
    <row r="381" spans="8:17" ht="15">
      <c r="H381" s="46"/>
      <c r="I381" s="46"/>
      <c r="J381" s="46"/>
      <c r="K381" s="46"/>
      <c r="L381" s="46"/>
      <c r="M381" s="46"/>
      <c r="N381" s="46"/>
      <c r="O381" s="46"/>
      <c r="P381" s="46"/>
      <c r="Q381" s="46"/>
    </row>
    <row r="382" spans="8:17" ht="15">
      <c r="H382" s="46"/>
      <c r="I382" s="46"/>
      <c r="J382" s="46"/>
      <c r="K382" s="46"/>
      <c r="L382" s="46"/>
      <c r="M382" s="46"/>
      <c r="N382" s="46"/>
      <c r="O382" s="46"/>
      <c r="P382" s="46"/>
      <c r="Q382" s="46"/>
    </row>
    <row r="383" spans="8:17" ht="15">
      <c r="H383" s="46"/>
      <c r="I383" s="46"/>
      <c r="J383" s="46"/>
      <c r="K383" s="46"/>
      <c r="L383" s="46"/>
      <c r="M383" s="46"/>
      <c r="N383" s="46"/>
      <c r="O383" s="46"/>
      <c r="P383" s="46"/>
      <c r="Q383" s="46"/>
    </row>
    <row r="384" spans="8:17" ht="15">
      <c r="H384" s="46"/>
      <c r="I384" s="46"/>
      <c r="J384" s="46"/>
      <c r="K384" s="46"/>
      <c r="L384" s="46"/>
      <c r="M384" s="46"/>
      <c r="N384" s="46"/>
      <c r="O384" s="46"/>
      <c r="P384" s="46"/>
      <c r="Q384" s="46"/>
    </row>
    <row r="385" spans="8:17" ht="15">
      <c r="H385" s="46"/>
      <c r="I385" s="46"/>
      <c r="J385" s="46"/>
      <c r="K385" s="46"/>
      <c r="L385" s="46"/>
      <c r="M385" s="46"/>
      <c r="N385" s="46"/>
      <c r="O385" s="46"/>
      <c r="P385" s="46"/>
      <c r="Q385" s="46"/>
    </row>
    <row r="386" spans="8:17" ht="15">
      <c r="H386" s="46"/>
      <c r="I386" s="46"/>
      <c r="J386" s="46"/>
      <c r="K386" s="46"/>
      <c r="L386" s="46"/>
      <c r="M386" s="46"/>
      <c r="N386" s="46"/>
      <c r="O386" s="46"/>
      <c r="P386" s="46"/>
      <c r="Q386" s="46"/>
    </row>
    <row r="387" spans="8:17" ht="15">
      <c r="H387" s="46"/>
      <c r="I387" s="46"/>
      <c r="J387" s="46"/>
      <c r="K387" s="46"/>
      <c r="L387" s="46"/>
      <c r="M387" s="46"/>
      <c r="N387" s="46"/>
      <c r="O387" s="46"/>
      <c r="P387" s="46"/>
      <c r="Q387" s="46"/>
    </row>
    <row r="388" spans="8:17" ht="15">
      <c r="H388" s="46"/>
      <c r="I388" s="46"/>
      <c r="J388" s="46"/>
      <c r="K388" s="46"/>
      <c r="L388" s="46"/>
      <c r="M388" s="46"/>
      <c r="N388" s="46"/>
      <c r="O388" s="46"/>
      <c r="P388" s="46"/>
      <c r="Q388" s="46"/>
    </row>
    <row r="389" spans="8:17" ht="15">
      <c r="H389" s="46"/>
      <c r="I389" s="46"/>
      <c r="J389" s="46"/>
      <c r="K389" s="46"/>
      <c r="L389" s="46"/>
      <c r="M389" s="46"/>
      <c r="N389" s="46"/>
      <c r="O389" s="46"/>
      <c r="P389" s="46"/>
      <c r="Q389" s="46"/>
    </row>
    <row r="390" spans="8:17" ht="15">
      <c r="H390" s="46"/>
      <c r="I390" s="46"/>
      <c r="J390" s="46"/>
      <c r="K390" s="46"/>
      <c r="L390" s="46"/>
      <c r="M390" s="46"/>
      <c r="N390" s="46"/>
      <c r="O390" s="46"/>
      <c r="P390" s="46"/>
      <c r="Q390" s="46"/>
    </row>
    <row r="391" spans="8:17" ht="15">
      <c r="H391" s="46"/>
      <c r="I391" s="46"/>
      <c r="J391" s="46"/>
      <c r="K391" s="46"/>
      <c r="L391" s="46"/>
      <c r="M391" s="46"/>
      <c r="N391" s="46"/>
      <c r="O391" s="46"/>
      <c r="P391" s="46"/>
      <c r="Q391" s="46"/>
    </row>
    <row r="392" spans="8:17" ht="15">
      <c r="H392" s="46"/>
      <c r="I392" s="46"/>
      <c r="J392" s="46"/>
      <c r="K392" s="46"/>
      <c r="L392" s="46"/>
      <c r="M392" s="46"/>
      <c r="N392" s="46"/>
      <c r="O392" s="46"/>
      <c r="P392" s="46"/>
      <c r="Q392" s="46"/>
    </row>
    <row r="393" spans="8:17" ht="15">
      <c r="H393" s="46"/>
      <c r="I393" s="46"/>
      <c r="J393" s="46"/>
      <c r="K393" s="46"/>
      <c r="L393" s="46"/>
      <c r="M393" s="46"/>
      <c r="N393" s="46"/>
      <c r="O393" s="46"/>
      <c r="P393" s="46"/>
      <c r="Q393" s="46"/>
    </row>
    <row r="394" spans="8:17" ht="15">
      <c r="H394" s="46"/>
      <c r="I394" s="46"/>
      <c r="J394" s="46"/>
      <c r="K394" s="46"/>
      <c r="L394" s="46"/>
      <c r="M394" s="46"/>
      <c r="N394" s="46"/>
      <c r="O394" s="46"/>
      <c r="P394" s="46"/>
      <c r="Q394" s="46"/>
    </row>
    <row r="395" spans="8:17" ht="15">
      <c r="H395" s="46"/>
      <c r="I395" s="46"/>
      <c r="J395" s="46"/>
      <c r="K395" s="46"/>
      <c r="L395" s="46"/>
      <c r="M395" s="46"/>
      <c r="N395" s="46"/>
      <c r="O395" s="46"/>
      <c r="P395" s="46"/>
      <c r="Q395" s="46"/>
    </row>
    <row r="396" spans="8:17" ht="15">
      <c r="H396" s="46"/>
      <c r="I396" s="46"/>
      <c r="J396" s="46"/>
      <c r="K396" s="46"/>
      <c r="L396" s="46"/>
      <c r="M396" s="46"/>
      <c r="N396" s="46"/>
      <c r="O396" s="46"/>
      <c r="P396" s="46"/>
      <c r="Q396" s="46"/>
    </row>
    <row r="397" spans="8:17" ht="15">
      <c r="H397" s="46"/>
      <c r="I397" s="46"/>
      <c r="J397" s="46"/>
      <c r="K397" s="46"/>
      <c r="L397" s="46"/>
      <c r="M397" s="46"/>
      <c r="N397" s="46"/>
      <c r="O397" s="46"/>
      <c r="P397" s="46"/>
      <c r="Q397" s="46"/>
    </row>
    <row r="398" spans="8:17" ht="15">
      <c r="H398" s="46"/>
      <c r="I398" s="46"/>
      <c r="J398" s="46"/>
      <c r="K398" s="46"/>
      <c r="L398" s="46"/>
      <c r="M398" s="46"/>
      <c r="N398" s="46"/>
      <c r="O398" s="46"/>
      <c r="P398" s="46"/>
      <c r="Q398" s="46"/>
    </row>
    <row r="399" spans="8:17" ht="15">
      <c r="H399" s="46"/>
      <c r="I399" s="46"/>
      <c r="J399" s="46"/>
      <c r="K399" s="46"/>
      <c r="L399" s="46"/>
      <c r="M399" s="46"/>
      <c r="N399" s="46"/>
      <c r="O399" s="46"/>
      <c r="P399" s="46"/>
      <c r="Q399" s="46"/>
    </row>
    <row r="400" spans="8:17" ht="15">
      <c r="H400" s="46"/>
      <c r="I400" s="46"/>
      <c r="J400" s="46"/>
      <c r="K400" s="46"/>
      <c r="L400" s="46"/>
      <c r="M400" s="46"/>
      <c r="N400" s="46"/>
      <c r="O400" s="46"/>
      <c r="P400" s="46"/>
      <c r="Q400" s="46"/>
    </row>
    <row r="401" spans="8:17" ht="15">
      <c r="H401" s="46"/>
      <c r="I401" s="46"/>
      <c r="J401" s="46"/>
      <c r="K401" s="46"/>
      <c r="L401" s="46"/>
      <c r="M401" s="46"/>
      <c r="N401" s="46"/>
      <c r="O401" s="46"/>
      <c r="P401" s="46"/>
      <c r="Q401" s="46"/>
    </row>
    <row r="402" spans="8:17" ht="15">
      <c r="H402" s="46"/>
      <c r="I402" s="46"/>
      <c r="J402" s="46"/>
      <c r="K402" s="46"/>
      <c r="L402" s="46"/>
      <c r="M402" s="46"/>
      <c r="N402" s="46"/>
      <c r="O402" s="46"/>
      <c r="P402" s="46"/>
      <c r="Q402" s="46"/>
    </row>
    <row r="403" spans="8:17" ht="15">
      <c r="H403" s="46"/>
      <c r="I403" s="46"/>
      <c r="J403" s="46"/>
      <c r="K403" s="46"/>
      <c r="L403" s="46"/>
      <c r="M403" s="46"/>
      <c r="N403" s="46"/>
      <c r="O403" s="46"/>
      <c r="P403" s="46"/>
      <c r="Q403" s="46"/>
    </row>
    <row r="404" spans="8:17" ht="15">
      <c r="H404" s="46"/>
      <c r="I404" s="46"/>
      <c r="J404" s="46"/>
      <c r="K404" s="46"/>
      <c r="L404" s="46"/>
      <c r="M404" s="46"/>
      <c r="N404" s="46"/>
      <c r="O404" s="46"/>
      <c r="P404" s="46"/>
      <c r="Q404" s="46"/>
    </row>
    <row r="405" spans="8:17" ht="15">
      <c r="H405" s="46"/>
      <c r="I405" s="46"/>
      <c r="J405" s="46"/>
      <c r="K405" s="46"/>
      <c r="L405" s="46"/>
      <c r="M405" s="46"/>
      <c r="N405" s="46"/>
      <c r="O405" s="46"/>
      <c r="P405" s="46"/>
      <c r="Q405" s="46"/>
    </row>
    <row r="406" spans="8:17" ht="15">
      <c r="H406" s="46"/>
      <c r="I406" s="46"/>
      <c r="J406" s="46"/>
      <c r="K406" s="46"/>
      <c r="L406" s="46"/>
      <c r="M406" s="46"/>
      <c r="N406" s="46"/>
      <c r="O406" s="46"/>
      <c r="P406" s="46"/>
      <c r="Q406" s="46"/>
    </row>
    <row r="407" spans="8:17" ht="15">
      <c r="H407" s="46"/>
      <c r="I407" s="46"/>
      <c r="J407" s="46"/>
      <c r="K407" s="46"/>
      <c r="L407" s="46"/>
      <c r="M407" s="46"/>
      <c r="N407" s="46"/>
      <c r="O407" s="46"/>
      <c r="P407" s="46"/>
      <c r="Q407" s="46"/>
    </row>
    <row r="408" spans="8:17" ht="15">
      <c r="H408" s="46"/>
      <c r="I408" s="46"/>
      <c r="J408" s="46"/>
      <c r="K408" s="46"/>
      <c r="L408" s="46"/>
      <c r="M408" s="46"/>
      <c r="N408" s="46"/>
      <c r="O408" s="46"/>
      <c r="P408" s="46"/>
      <c r="Q408" s="46"/>
    </row>
    <row r="409" spans="8:17" ht="15">
      <c r="H409" s="46"/>
      <c r="I409" s="46"/>
      <c r="J409" s="46"/>
      <c r="K409" s="46"/>
      <c r="L409" s="46"/>
      <c r="M409" s="46"/>
      <c r="N409" s="46"/>
      <c r="O409" s="46"/>
      <c r="P409" s="46"/>
      <c r="Q409" s="46"/>
    </row>
    <row r="410" spans="8:17" ht="15">
      <c r="H410" s="46"/>
      <c r="I410" s="46"/>
      <c r="J410" s="46"/>
      <c r="K410" s="46"/>
      <c r="L410" s="46"/>
      <c r="M410" s="46"/>
      <c r="N410" s="46"/>
      <c r="O410" s="46"/>
      <c r="P410" s="46"/>
      <c r="Q410" s="46"/>
    </row>
    <row r="411" spans="8:17" ht="15">
      <c r="H411" s="46"/>
      <c r="I411" s="46"/>
      <c r="J411" s="46"/>
      <c r="K411" s="46"/>
      <c r="L411" s="46"/>
      <c r="M411" s="46"/>
      <c r="N411" s="46"/>
      <c r="O411" s="46"/>
      <c r="P411" s="46"/>
      <c r="Q411" s="46"/>
    </row>
    <row r="412" spans="8:17" ht="15">
      <c r="H412" s="46"/>
      <c r="I412" s="46"/>
      <c r="J412" s="46"/>
      <c r="K412" s="46"/>
      <c r="L412" s="46"/>
      <c r="M412" s="46"/>
      <c r="N412" s="46"/>
      <c r="O412" s="46"/>
      <c r="P412" s="46"/>
      <c r="Q412" s="46"/>
    </row>
    <row r="413" spans="8:17" ht="15">
      <c r="H413" s="46"/>
      <c r="I413" s="46"/>
      <c r="J413" s="46"/>
      <c r="K413" s="46"/>
      <c r="L413" s="46"/>
      <c r="M413" s="46"/>
      <c r="N413" s="46"/>
      <c r="O413" s="46"/>
      <c r="P413" s="46"/>
      <c r="Q413" s="46"/>
    </row>
    <row r="414" spans="8:17" ht="15">
      <c r="H414" s="46"/>
      <c r="I414" s="46"/>
      <c r="J414" s="46"/>
      <c r="K414" s="46"/>
      <c r="L414" s="46"/>
      <c r="M414" s="46"/>
      <c r="N414" s="46"/>
      <c r="O414" s="46"/>
      <c r="P414" s="46"/>
      <c r="Q414" s="46"/>
    </row>
    <row r="415" spans="8:17" ht="15">
      <c r="H415" s="46"/>
      <c r="I415" s="46"/>
      <c r="J415" s="46"/>
      <c r="K415" s="46"/>
      <c r="L415" s="46"/>
      <c r="M415" s="46"/>
      <c r="N415" s="46"/>
      <c r="O415" s="46"/>
      <c r="P415" s="46"/>
      <c r="Q415" s="46"/>
    </row>
    <row r="416" spans="8:17" ht="15">
      <c r="H416" s="46"/>
      <c r="I416" s="46"/>
      <c r="J416" s="46"/>
      <c r="K416" s="46"/>
      <c r="L416" s="46"/>
      <c r="M416" s="46"/>
      <c r="N416" s="46"/>
      <c r="O416" s="46"/>
      <c r="P416" s="46"/>
      <c r="Q416" s="46"/>
    </row>
    <row r="417" spans="8:17" ht="15">
      <c r="H417" s="46"/>
      <c r="I417" s="46"/>
      <c r="J417" s="46"/>
      <c r="K417" s="46"/>
      <c r="L417" s="46"/>
      <c r="M417" s="46"/>
      <c r="N417" s="46"/>
      <c r="O417" s="46"/>
      <c r="P417" s="46"/>
      <c r="Q417" s="46"/>
    </row>
    <row r="418" spans="8:17" ht="15">
      <c r="H418" s="46"/>
      <c r="I418" s="46"/>
      <c r="J418" s="46"/>
      <c r="K418" s="46"/>
      <c r="L418" s="46"/>
      <c r="M418" s="46"/>
      <c r="N418" s="46"/>
      <c r="O418" s="46"/>
      <c r="P418" s="46"/>
      <c r="Q418" s="46"/>
    </row>
    <row r="419" spans="8:17" ht="15">
      <c r="H419" s="46"/>
      <c r="I419" s="46"/>
      <c r="J419" s="46"/>
      <c r="K419" s="46"/>
      <c r="L419" s="46"/>
      <c r="M419" s="46"/>
      <c r="N419" s="46"/>
      <c r="O419" s="46"/>
      <c r="P419" s="46"/>
      <c r="Q419" s="46"/>
    </row>
    <row r="420" spans="8:17" ht="15">
      <c r="H420" s="46"/>
      <c r="I420" s="46"/>
      <c r="J420" s="46"/>
      <c r="K420" s="46"/>
      <c r="L420" s="46"/>
      <c r="M420" s="46"/>
      <c r="N420" s="46"/>
      <c r="O420" s="46"/>
      <c r="P420" s="46"/>
      <c r="Q420" s="46"/>
    </row>
    <row r="421" spans="8:17" ht="15">
      <c r="H421" s="46"/>
      <c r="I421" s="46"/>
      <c r="J421" s="46"/>
      <c r="K421" s="46"/>
      <c r="L421" s="46"/>
      <c r="M421" s="46"/>
      <c r="N421" s="46"/>
      <c r="O421" s="46"/>
      <c r="P421" s="46"/>
      <c r="Q421" s="46"/>
    </row>
    <row r="422" spans="8:17" ht="15">
      <c r="H422" s="46"/>
      <c r="I422" s="46"/>
      <c r="J422" s="46"/>
      <c r="K422" s="46"/>
      <c r="L422" s="46"/>
      <c r="M422" s="46"/>
      <c r="N422" s="46"/>
      <c r="O422" s="46"/>
      <c r="P422" s="46"/>
      <c r="Q422" s="46"/>
    </row>
    <row r="423" spans="8:17" ht="15">
      <c r="H423" s="46"/>
      <c r="I423" s="46"/>
      <c r="J423" s="46"/>
      <c r="K423" s="46"/>
      <c r="L423" s="46"/>
      <c r="M423" s="46"/>
      <c r="N423" s="46"/>
      <c r="O423" s="46"/>
      <c r="P423" s="46"/>
      <c r="Q423" s="46"/>
    </row>
    <row r="424" spans="8:17" ht="15">
      <c r="H424" s="46"/>
      <c r="I424" s="46"/>
      <c r="J424" s="46"/>
      <c r="K424" s="46"/>
      <c r="L424" s="46"/>
      <c r="M424" s="46"/>
      <c r="N424" s="46"/>
      <c r="O424" s="46"/>
      <c r="P424" s="46"/>
      <c r="Q424" s="46"/>
    </row>
    <row r="425" spans="8:17" ht="15">
      <c r="H425" s="46"/>
      <c r="I425" s="46"/>
      <c r="J425" s="46"/>
      <c r="K425" s="46"/>
      <c r="L425" s="46"/>
      <c r="M425" s="46"/>
      <c r="N425" s="46"/>
      <c r="O425" s="46"/>
      <c r="P425" s="46"/>
      <c r="Q425" s="46"/>
    </row>
    <row r="426" spans="8:17" ht="15">
      <c r="H426" s="46"/>
      <c r="I426" s="46"/>
      <c r="J426" s="46"/>
      <c r="K426" s="46"/>
      <c r="L426" s="46"/>
      <c r="M426" s="46"/>
      <c r="N426" s="46"/>
      <c r="O426" s="46"/>
      <c r="P426" s="46"/>
      <c r="Q426" s="46"/>
    </row>
    <row r="427" spans="8:17" ht="15">
      <c r="H427" s="46"/>
      <c r="I427" s="46"/>
      <c r="J427" s="46"/>
      <c r="K427" s="46"/>
      <c r="L427" s="46"/>
      <c r="M427" s="46"/>
      <c r="N427" s="46"/>
      <c r="O427" s="46"/>
      <c r="P427" s="46"/>
      <c r="Q427" s="46"/>
    </row>
    <row r="428" spans="8:17" ht="15">
      <c r="H428" s="46"/>
      <c r="I428" s="46"/>
      <c r="J428" s="46"/>
      <c r="K428" s="46"/>
      <c r="L428" s="46"/>
      <c r="M428" s="46"/>
      <c r="N428" s="46"/>
      <c r="O428" s="46"/>
      <c r="P428" s="46"/>
      <c r="Q428" s="46"/>
    </row>
    <row r="429" spans="8:17" ht="15">
      <c r="H429" s="46"/>
      <c r="I429" s="46"/>
      <c r="J429" s="46"/>
      <c r="K429" s="46"/>
      <c r="L429" s="46"/>
      <c r="M429" s="46"/>
      <c r="N429" s="46"/>
      <c r="O429" s="46"/>
      <c r="P429" s="46"/>
      <c r="Q429" s="46"/>
    </row>
    <row r="430" spans="8:17" ht="15">
      <c r="H430" s="46"/>
      <c r="I430" s="46"/>
      <c r="J430" s="46"/>
      <c r="K430" s="46"/>
      <c r="L430" s="46"/>
      <c r="M430" s="46"/>
      <c r="N430" s="46"/>
      <c r="O430" s="46"/>
      <c r="P430" s="46"/>
      <c r="Q430" s="46"/>
    </row>
    <row r="431" spans="8:17" ht="15">
      <c r="H431" s="46"/>
      <c r="I431" s="46"/>
      <c r="J431" s="46"/>
      <c r="K431" s="46"/>
      <c r="L431" s="46"/>
      <c r="M431" s="46"/>
      <c r="N431" s="46"/>
      <c r="O431" s="46"/>
      <c r="P431" s="46"/>
      <c r="Q431" s="46"/>
    </row>
    <row r="432" spans="8:17" ht="15">
      <c r="H432" s="46"/>
      <c r="I432" s="46"/>
      <c r="J432" s="46"/>
      <c r="K432" s="46"/>
      <c r="L432" s="46"/>
      <c r="M432" s="46"/>
      <c r="N432" s="46"/>
      <c r="O432" s="46"/>
      <c r="P432" s="46"/>
      <c r="Q432" s="46"/>
    </row>
    <row r="433" spans="8:17" ht="15">
      <c r="H433" s="46"/>
      <c r="I433" s="46"/>
      <c r="J433" s="46"/>
      <c r="K433" s="46"/>
      <c r="L433" s="46"/>
      <c r="M433" s="46"/>
      <c r="N433" s="46"/>
      <c r="O433" s="46"/>
      <c r="P433" s="46"/>
      <c r="Q433" s="46"/>
    </row>
    <row r="434" spans="8:17" ht="15">
      <c r="H434" s="46"/>
      <c r="I434" s="46"/>
      <c r="J434" s="46"/>
      <c r="K434" s="46"/>
      <c r="L434" s="46"/>
      <c r="M434" s="46"/>
      <c r="N434" s="46"/>
      <c r="O434" s="46"/>
      <c r="P434" s="46"/>
      <c r="Q434" s="46"/>
    </row>
    <row r="435" spans="8:17" ht="15">
      <c r="H435" s="46"/>
      <c r="I435" s="46"/>
      <c r="J435" s="46"/>
      <c r="K435" s="46"/>
      <c r="L435" s="46"/>
      <c r="M435" s="46"/>
      <c r="N435" s="46"/>
      <c r="O435" s="46"/>
      <c r="P435" s="46"/>
      <c r="Q435" s="46"/>
    </row>
    <row r="436" spans="8:17" ht="15">
      <c r="H436" s="46"/>
      <c r="I436" s="46"/>
      <c r="J436" s="46"/>
      <c r="K436" s="46"/>
      <c r="L436" s="46"/>
      <c r="M436" s="46"/>
      <c r="N436" s="46"/>
      <c r="O436" s="46"/>
      <c r="P436" s="46"/>
      <c r="Q436" s="46"/>
    </row>
    <row r="437" spans="8:17" ht="15">
      <c r="H437" s="46"/>
      <c r="I437" s="46"/>
      <c r="J437" s="46"/>
      <c r="K437" s="46"/>
      <c r="L437" s="46"/>
      <c r="M437" s="46"/>
      <c r="N437" s="46"/>
      <c r="O437" s="46"/>
      <c r="P437" s="46"/>
      <c r="Q437" s="46"/>
    </row>
    <row r="438" spans="8:17" ht="15">
      <c r="H438" s="46"/>
      <c r="I438" s="46"/>
      <c r="J438" s="46"/>
      <c r="K438" s="46"/>
      <c r="L438" s="46"/>
      <c r="M438" s="46"/>
      <c r="N438" s="46"/>
      <c r="O438" s="46"/>
      <c r="P438" s="46"/>
      <c r="Q438" s="46"/>
    </row>
    <row r="439" spans="8:17" ht="15">
      <c r="H439" s="46"/>
      <c r="I439" s="46"/>
      <c r="J439" s="46"/>
      <c r="K439" s="46"/>
      <c r="L439" s="46"/>
      <c r="M439" s="46"/>
      <c r="N439" s="46"/>
      <c r="O439" s="46"/>
      <c r="P439" s="46"/>
      <c r="Q439" s="46"/>
    </row>
    <row r="440" spans="8:17" ht="15">
      <c r="H440" s="46"/>
      <c r="I440" s="46"/>
      <c r="J440" s="46"/>
      <c r="K440" s="46"/>
      <c r="L440" s="46"/>
      <c r="M440" s="46"/>
      <c r="N440" s="46"/>
      <c r="O440" s="46"/>
      <c r="P440" s="46"/>
      <c r="Q440" s="46"/>
    </row>
    <row r="441" spans="8:17" ht="15">
      <c r="H441" s="46"/>
      <c r="I441" s="46"/>
      <c r="J441" s="46"/>
      <c r="K441" s="46"/>
      <c r="L441" s="46"/>
      <c r="M441" s="46"/>
      <c r="N441" s="46"/>
      <c r="O441" s="46"/>
      <c r="P441" s="46"/>
      <c r="Q441" s="46"/>
    </row>
    <row r="442" spans="8:17" ht="15">
      <c r="H442" s="46"/>
      <c r="I442" s="46"/>
      <c r="J442" s="46"/>
      <c r="K442" s="46"/>
      <c r="L442" s="46"/>
      <c r="M442" s="46"/>
      <c r="N442" s="46"/>
      <c r="O442" s="46"/>
      <c r="P442" s="46"/>
      <c r="Q442" s="46"/>
    </row>
    <row r="443" spans="8:17" ht="15">
      <c r="H443" s="46"/>
      <c r="I443" s="46"/>
      <c r="J443" s="46"/>
      <c r="K443" s="46"/>
      <c r="L443" s="46"/>
      <c r="M443" s="46"/>
      <c r="N443" s="46"/>
      <c r="O443" s="46"/>
      <c r="P443" s="46"/>
      <c r="Q443" s="46"/>
    </row>
    <row r="444" spans="8:17" ht="15">
      <c r="H444" s="46"/>
      <c r="I444" s="46"/>
      <c r="J444" s="46"/>
      <c r="K444" s="46"/>
      <c r="L444" s="46"/>
      <c r="M444" s="46"/>
      <c r="N444" s="46"/>
      <c r="O444" s="46"/>
      <c r="P444" s="46"/>
      <c r="Q444" s="46"/>
    </row>
    <row r="445" spans="8:17" ht="15">
      <c r="H445" s="46"/>
      <c r="I445" s="46"/>
      <c r="J445" s="46"/>
      <c r="K445" s="46"/>
      <c r="L445" s="46"/>
      <c r="M445" s="46"/>
      <c r="N445" s="46"/>
      <c r="O445" s="46"/>
      <c r="P445" s="46"/>
      <c r="Q445" s="46"/>
    </row>
    <row r="446" spans="8:17" ht="15">
      <c r="H446" s="46"/>
      <c r="I446" s="46"/>
      <c r="J446" s="46"/>
      <c r="K446" s="46"/>
      <c r="L446" s="46"/>
      <c r="M446" s="46"/>
      <c r="N446" s="46"/>
      <c r="O446" s="46"/>
      <c r="P446" s="46"/>
      <c r="Q446" s="46"/>
    </row>
    <row r="447" spans="8:17" ht="15">
      <c r="H447" s="46"/>
      <c r="I447" s="46"/>
      <c r="J447" s="46"/>
      <c r="K447" s="46"/>
      <c r="L447" s="46"/>
      <c r="M447" s="46"/>
      <c r="N447" s="46"/>
      <c r="O447" s="46"/>
      <c r="P447" s="46"/>
      <c r="Q447" s="46"/>
    </row>
    <row r="448" spans="8:17" ht="15">
      <c r="H448" s="46"/>
      <c r="I448" s="46"/>
      <c r="J448" s="46"/>
      <c r="K448" s="46"/>
      <c r="L448" s="46"/>
      <c r="M448" s="46"/>
      <c r="N448" s="46"/>
      <c r="O448" s="46"/>
      <c r="P448" s="46"/>
      <c r="Q448" s="46"/>
    </row>
    <row r="449" spans="8:17" ht="15">
      <c r="H449" s="46"/>
      <c r="I449" s="46"/>
      <c r="J449" s="46"/>
      <c r="K449" s="46"/>
      <c r="L449" s="46"/>
      <c r="M449" s="46"/>
      <c r="N449" s="46"/>
      <c r="O449" s="46"/>
      <c r="P449" s="46"/>
      <c r="Q449" s="46"/>
    </row>
    <row r="450" spans="8:17" ht="15">
      <c r="H450" s="46"/>
      <c r="I450" s="46"/>
      <c r="J450" s="46"/>
      <c r="K450" s="46"/>
      <c r="L450" s="46"/>
      <c r="M450" s="46"/>
      <c r="N450" s="46"/>
      <c r="O450" s="46"/>
      <c r="P450" s="46"/>
      <c r="Q450" s="46"/>
    </row>
    <row r="451" spans="8:17" ht="15">
      <c r="H451" s="46"/>
      <c r="I451" s="46"/>
      <c r="J451" s="46"/>
      <c r="K451" s="46"/>
      <c r="L451" s="46"/>
      <c r="M451" s="46"/>
      <c r="N451" s="46"/>
      <c r="O451" s="46"/>
      <c r="P451" s="46"/>
      <c r="Q451" s="46"/>
    </row>
    <row r="452" spans="8:17" ht="15">
      <c r="H452" s="46"/>
      <c r="I452" s="46"/>
      <c r="J452" s="46"/>
      <c r="K452" s="46"/>
      <c r="L452" s="46"/>
      <c r="M452" s="46"/>
      <c r="N452" s="46"/>
      <c r="O452" s="46"/>
      <c r="P452" s="46"/>
      <c r="Q452" s="46"/>
    </row>
    <row r="453" spans="8:17" ht="15">
      <c r="H453" s="46"/>
      <c r="I453" s="46"/>
      <c r="J453" s="46"/>
      <c r="K453" s="46"/>
      <c r="L453" s="46"/>
      <c r="M453" s="46"/>
      <c r="N453" s="46"/>
      <c r="O453" s="46"/>
      <c r="P453" s="46"/>
      <c r="Q453" s="46"/>
    </row>
    <row r="454" spans="8:17" ht="15">
      <c r="H454" s="46"/>
      <c r="I454" s="46"/>
      <c r="J454" s="46"/>
      <c r="K454" s="46"/>
      <c r="L454" s="46"/>
      <c r="M454" s="46"/>
      <c r="N454" s="46"/>
      <c r="O454" s="46"/>
      <c r="P454" s="46"/>
      <c r="Q454" s="46"/>
    </row>
    <row r="455" spans="8:17" ht="15">
      <c r="H455" s="46"/>
      <c r="I455" s="46"/>
      <c r="J455" s="46"/>
      <c r="K455" s="46"/>
      <c r="L455" s="46"/>
      <c r="M455" s="46"/>
      <c r="N455" s="46"/>
      <c r="O455" s="46"/>
      <c r="P455" s="46"/>
      <c r="Q455" s="46"/>
    </row>
    <row r="456" spans="8:17" ht="15">
      <c r="H456" s="46"/>
      <c r="I456" s="46"/>
      <c r="J456" s="46"/>
      <c r="K456" s="46"/>
      <c r="L456" s="46"/>
      <c r="M456" s="46"/>
      <c r="N456" s="46"/>
      <c r="O456" s="46"/>
      <c r="P456" s="46"/>
      <c r="Q456" s="46"/>
    </row>
    <row r="457" spans="8:17" ht="15">
      <c r="H457" s="46"/>
      <c r="I457" s="46"/>
      <c r="J457" s="46"/>
      <c r="K457" s="46"/>
      <c r="L457" s="46"/>
      <c r="M457" s="46"/>
      <c r="N457" s="46"/>
      <c r="O457" s="46"/>
      <c r="P457" s="46"/>
      <c r="Q457" s="46"/>
    </row>
    <row r="458" spans="8:17" ht="15">
      <c r="H458" s="46"/>
      <c r="I458" s="46"/>
      <c r="J458" s="46"/>
      <c r="K458" s="46"/>
      <c r="L458" s="46"/>
      <c r="M458" s="46"/>
      <c r="N458" s="46"/>
      <c r="O458" s="46"/>
      <c r="P458" s="46"/>
      <c r="Q458" s="46"/>
    </row>
    <row r="459" spans="8:17" ht="15">
      <c r="H459" s="46"/>
      <c r="I459" s="46"/>
      <c r="J459" s="46"/>
      <c r="K459" s="46"/>
      <c r="L459" s="46"/>
      <c r="M459" s="46"/>
      <c r="N459" s="46"/>
      <c r="O459" s="46"/>
      <c r="P459" s="46"/>
      <c r="Q459" s="46"/>
    </row>
    <row r="460" spans="8:17" ht="15">
      <c r="H460" s="46"/>
      <c r="I460" s="46"/>
      <c r="J460" s="46"/>
      <c r="K460" s="46"/>
      <c r="L460" s="46"/>
      <c r="M460" s="46"/>
      <c r="N460" s="46"/>
      <c r="O460" s="46"/>
      <c r="P460" s="46"/>
      <c r="Q460" s="46"/>
    </row>
    <row r="461" spans="8:17" ht="15">
      <c r="H461" s="46"/>
      <c r="I461" s="46"/>
      <c r="J461" s="46"/>
      <c r="K461" s="46"/>
      <c r="L461" s="46"/>
      <c r="M461" s="46"/>
      <c r="N461" s="46"/>
      <c r="O461" s="46"/>
      <c r="P461" s="46"/>
      <c r="Q461" s="46"/>
    </row>
    <row r="462" spans="8:17" ht="15">
      <c r="H462" s="46"/>
      <c r="I462" s="46"/>
      <c r="J462" s="46"/>
      <c r="K462" s="46"/>
      <c r="L462" s="46"/>
      <c r="M462" s="46"/>
      <c r="N462" s="46"/>
      <c r="O462" s="46"/>
      <c r="P462" s="46"/>
      <c r="Q462" s="46"/>
    </row>
    <row r="463" spans="8:17" ht="15">
      <c r="H463" s="46"/>
      <c r="I463" s="46"/>
      <c r="J463" s="46"/>
      <c r="K463" s="46"/>
      <c r="L463" s="46"/>
      <c r="M463" s="46"/>
      <c r="N463" s="46"/>
      <c r="O463" s="46"/>
      <c r="P463" s="46"/>
      <c r="Q463" s="46"/>
    </row>
    <row r="464" spans="8:17" ht="15">
      <c r="H464" s="46"/>
      <c r="I464" s="46"/>
      <c r="J464" s="46"/>
      <c r="K464" s="46"/>
      <c r="L464" s="46"/>
      <c r="M464" s="46"/>
      <c r="N464" s="46"/>
      <c r="O464" s="46"/>
      <c r="P464" s="46"/>
      <c r="Q464" s="46"/>
    </row>
    <row r="465" spans="8:17" ht="15">
      <c r="H465" s="46"/>
      <c r="I465" s="46"/>
      <c r="J465" s="46"/>
      <c r="K465" s="46"/>
      <c r="L465" s="46"/>
      <c r="M465" s="46"/>
      <c r="N465" s="46"/>
      <c r="O465" s="46"/>
      <c r="P465" s="46"/>
      <c r="Q465" s="46"/>
    </row>
    <row r="466" spans="8:17" ht="15">
      <c r="H466" s="46"/>
      <c r="I466" s="46"/>
      <c r="J466" s="46"/>
      <c r="K466" s="46"/>
      <c r="L466" s="46"/>
      <c r="M466" s="46"/>
      <c r="N466" s="46"/>
      <c r="O466" s="46"/>
      <c r="P466" s="46"/>
      <c r="Q466" s="46"/>
    </row>
    <row r="467" spans="8:17" ht="15">
      <c r="H467" s="46"/>
      <c r="I467" s="46"/>
      <c r="J467" s="46"/>
      <c r="K467" s="46"/>
      <c r="L467" s="46"/>
      <c r="M467" s="46"/>
      <c r="N467" s="46"/>
      <c r="O467" s="46"/>
      <c r="P467" s="46"/>
      <c r="Q467" s="46"/>
    </row>
    <row r="468" spans="8:17" ht="15">
      <c r="H468" s="46"/>
      <c r="I468" s="46"/>
      <c r="J468" s="46"/>
      <c r="K468" s="46"/>
      <c r="L468" s="46"/>
      <c r="M468" s="46"/>
      <c r="N468" s="46"/>
      <c r="O468" s="46"/>
      <c r="P468" s="46"/>
      <c r="Q468" s="46"/>
    </row>
    <row r="469" spans="8:17" ht="15">
      <c r="H469" s="46"/>
      <c r="I469" s="46"/>
      <c r="J469" s="46"/>
      <c r="K469" s="46"/>
      <c r="L469" s="46"/>
      <c r="M469" s="46"/>
      <c r="N469" s="46"/>
      <c r="O469" s="46"/>
      <c r="P469" s="46"/>
      <c r="Q469" s="46"/>
    </row>
    <row r="470" spans="8:17" ht="15">
      <c r="H470" s="46"/>
      <c r="I470" s="46"/>
      <c r="J470" s="46"/>
      <c r="K470" s="46"/>
      <c r="L470" s="46"/>
      <c r="M470" s="46"/>
      <c r="N470" s="46"/>
      <c r="O470" s="46"/>
      <c r="P470" s="46"/>
      <c r="Q470" s="46"/>
    </row>
    <row r="471" spans="8:17" ht="15">
      <c r="H471" s="46"/>
      <c r="I471" s="46"/>
      <c r="J471" s="46"/>
      <c r="K471" s="46"/>
      <c r="L471" s="46"/>
      <c r="M471" s="46"/>
      <c r="N471" s="46"/>
      <c r="O471" s="46"/>
      <c r="P471" s="46"/>
      <c r="Q471" s="46"/>
    </row>
    <row r="472" spans="8:17" ht="15">
      <c r="H472" s="46"/>
      <c r="I472" s="46"/>
      <c r="J472" s="46"/>
      <c r="K472" s="46"/>
      <c r="L472" s="46"/>
      <c r="M472" s="46"/>
      <c r="N472" s="46"/>
      <c r="O472" s="46"/>
      <c r="P472" s="46"/>
      <c r="Q472" s="46"/>
    </row>
    <row r="473" spans="8:17" ht="15">
      <c r="H473" s="46"/>
      <c r="I473" s="46"/>
      <c r="J473" s="46"/>
      <c r="K473" s="46"/>
      <c r="L473" s="46"/>
      <c r="M473" s="46"/>
      <c r="N473" s="46"/>
      <c r="O473" s="46"/>
      <c r="P473" s="46"/>
      <c r="Q473" s="46"/>
    </row>
    <row r="474" spans="8:17" ht="15">
      <c r="H474" s="46"/>
      <c r="I474" s="46"/>
      <c r="J474" s="46"/>
      <c r="K474" s="46"/>
      <c r="L474" s="46"/>
      <c r="M474" s="46"/>
      <c r="N474" s="46"/>
      <c r="O474" s="46"/>
      <c r="P474" s="46"/>
      <c r="Q474" s="46"/>
    </row>
    <row r="475" spans="8:17" ht="15">
      <c r="H475" s="46"/>
      <c r="I475" s="46"/>
      <c r="J475" s="46"/>
      <c r="K475" s="46"/>
      <c r="L475" s="46"/>
      <c r="M475" s="46"/>
      <c r="N475" s="46"/>
      <c r="O475" s="46"/>
      <c r="P475" s="46"/>
      <c r="Q475" s="46"/>
    </row>
    <row r="476" spans="8:17" ht="15">
      <c r="H476" s="46"/>
      <c r="I476" s="46"/>
      <c r="J476" s="46"/>
      <c r="K476" s="46"/>
      <c r="L476" s="46"/>
      <c r="M476" s="46"/>
      <c r="N476" s="46"/>
      <c r="O476" s="46"/>
      <c r="P476" s="46"/>
      <c r="Q476" s="46"/>
    </row>
    <row r="477" spans="8:17" ht="15">
      <c r="H477" s="46"/>
      <c r="I477" s="46"/>
      <c r="J477" s="46"/>
      <c r="K477" s="46"/>
      <c r="L477" s="46"/>
      <c r="M477" s="46"/>
      <c r="N477" s="46"/>
      <c r="O477" s="46"/>
      <c r="P477" s="46"/>
      <c r="Q477" s="46"/>
    </row>
    <row r="478" spans="8:17" ht="15">
      <c r="H478" s="46"/>
      <c r="I478" s="46"/>
      <c r="J478" s="46"/>
      <c r="K478" s="46"/>
      <c r="L478" s="46"/>
      <c r="M478" s="46"/>
      <c r="N478" s="46"/>
      <c r="O478" s="46"/>
      <c r="P478" s="46"/>
      <c r="Q478" s="46"/>
    </row>
    <row r="479" spans="8:17" ht="15">
      <c r="H479" s="46"/>
      <c r="I479" s="46"/>
      <c r="J479" s="46"/>
      <c r="K479" s="46"/>
      <c r="L479" s="46"/>
      <c r="M479" s="46"/>
      <c r="N479" s="46"/>
      <c r="O479" s="46"/>
      <c r="P479" s="46"/>
      <c r="Q479" s="46"/>
    </row>
    <row r="480" spans="8:17" ht="15">
      <c r="H480" s="46"/>
      <c r="I480" s="46"/>
      <c r="J480" s="46"/>
      <c r="K480" s="46"/>
      <c r="L480" s="46"/>
      <c r="M480" s="46"/>
      <c r="N480" s="46"/>
      <c r="O480" s="46"/>
      <c r="P480" s="46"/>
      <c r="Q480" s="46"/>
    </row>
    <row r="481" spans="8:17" ht="15">
      <c r="H481" s="46"/>
      <c r="I481" s="46"/>
      <c r="J481" s="46"/>
      <c r="K481" s="46"/>
      <c r="L481" s="46"/>
      <c r="M481" s="46"/>
      <c r="N481" s="46"/>
      <c r="O481" s="46"/>
      <c r="P481" s="46"/>
      <c r="Q481" s="46"/>
    </row>
    <row r="482" spans="8:17" ht="15">
      <c r="H482" s="46"/>
      <c r="I482" s="46"/>
      <c r="J482" s="46"/>
      <c r="K482" s="46"/>
      <c r="L482" s="46"/>
      <c r="M482" s="46"/>
      <c r="N482" s="46"/>
      <c r="O482" s="46"/>
      <c r="P482" s="46"/>
      <c r="Q482" s="46"/>
    </row>
    <row r="483" spans="8:17" ht="15">
      <c r="H483" s="46"/>
      <c r="I483" s="46"/>
      <c r="J483" s="46"/>
      <c r="K483" s="46"/>
      <c r="L483" s="46"/>
      <c r="M483" s="46"/>
      <c r="N483" s="46"/>
      <c r="O483" s="46"/>
      <c r="P483" s="46"/>
      <c r="Q483" s="46"/>
    </row>
    <row r="484" spans="8:17" ht="15">
      <c r="H484" s="46"/>
      <c r="I484" s="46"/>
      <c r="J484" s="46"/>
      <c r="K484" s="46"/>
      <c r="L484" s="46"/>
      <c r="M484" s="46"/>
      <c r="N484" s="46"/>
      <c r="O484" s="46"/>
      <c r="P484" s="46"/>
      <c r="Q484" s="46"/>
    </row>
    <row r="485" spans="8:17" ht="15">
      <c r="H485" s="46"/>
      <c r="I485" s="46"/>
      <c r="J485" s="46"/>
      <c r="K485" s="46"/>
      <c r="L485" s="46"/>
      <c r="M485" s="46"/>
      <c r="N485" s="46"/>
      <c r="O485" s="46"/>
      <c r="P485" s="46"/>
      <c r="Q485" s="46"/>
    </row>
    <row r="486" spans="8:17" ht="15">
      <c r="H486" s="46"/>
      <c r="I486" s="46"/>
      <c r="J486" s="46"/>
      <c r="K486" s="46"/>
      <c r="L486" s="46"/>
      <c r="M486" s="46"/>
      <c r="N486" s="46"/>
      <c r="O486" s="46"/>
      <c r="P486" s="46"/>
      <c r="Q486" s="46"/>
    </row>
    <row r="487" spans="8:17" ht="15">
      <c r="H487" s="46"/>
      <c r="I487" s="46"/>
      <c r="J487" s="46"/>
      <c r="K487" s="46"/>
      <c r="L487" s="46"/>
      <c r="M487" s="46"/>
      <c r="N487" s="46"/>
      <c r="O487" s="46"/>
      <c r="P487" s="46"/>
      <c r="Q487" s="46"/>
    </row>
    <row r="488" spans="8:17" ht="15">
      <c r="H488" s="46"/>
      <c r="I488" s="46"/>
      <c r="J488" s="46"/>
      <c r="K488" s="46"/>
      <c r="L488" s="46"/>
      <c r="M488" s="46"/>
      <c r="N488" s="46"/>
      <c r="O488" s="46"/>
      <c r="P488" s="46"/>
      <c r="Q488" s="46"/>
    </row>
    <row r="489" spans="8:17" ht="15">
      <c r="H489" s="46"/>
      <c r="I489" s="46"/>
      <c r="J489" s="46"/>
      <c r="K489" s="46"/>
      <c r="L489" s="46"/>
      <c r="M489" s="46"/>
      <c r="N489" s="46"/>
      <c r="O489" s="46"/>
      <c r="P489" s="46"/>
      <c r="Q489" s="46"/>
    </row>
    <row r="490" spans="8:17" ht="15">
      <c r="H490" s="46"/>
      <c r="I490" s="46"/>
      <c r="J490" s="46"/>
      <c r="K490" s="46"/>
      <c r="L490" s="46"/>
      <c r="M490" s="46"/>
      <c r="N490" s="46"/>
      <c r="O490" s="46"/>
      <c r="P490" s="46"/>
      <c r="Q490" s="46"/>
    </row>
    <row r="491" spans="8:17" ht="15">
      <c r="H491" s="46"/>
      <c r="I491" s="46"/>
      <c r="J491" s="46"/>
      <c r="K491" s="46"/>
      <c r="L491" s="46"/>
      <c r="M491" s="46"/>
      <c r="N491" s="46"/>
      <c r="O491" s="46"/>
      <c r="P491" s="46"/>
      <c r="Q491" s="46"/>
    </row>
    <row r="492" spans="8:17" ht="15">
      <c r="H492" s="46"/>
      <c r="I492" s="46"/>
      <c r="J492" s="46"/>
      <c r="K492" s="46"/>
      <c r="L492" s="46"/>
      <c r="M492" s="46"/>
      <c r="N492" s="46"/>
      <c r="O492" s="46"/>
      <c r="P492" s="46"/>
      <c r="Q492" s="46"/>
    </row>
    <row r="493" spans="8:17" ht="15">
      <c r="H493" s="46"/>
      <c r="I493" s="46"/>
      <c r="J493" s="46"/>
      <c r="K493" s="46"/>
      <c r="L493" s="46"/>
      <c r="M493" s="46"/>
      <c r="N493" s="46"/>
      <c r="O493" s="46"/>
      <c r="P493" s="46"/>
      <c r="Q493" s="46"/>
    </row>
    <row r="494" spans="8:17" ht="15">
      <c r="H494" s="46"/>
      <c r="I494" s="46"/>
      <c r="J494" s="46"/>
      <c r="K494" s="46"/>
      <c r="L494" s="46"/>
      <c r="M494" s="46"/>
      <c r="N494" s="46"/>
      <c r="O494" s="46"/>
      <c r="P494" s="46"/>
      <c r="Q494" s="46"/>
    </row>
    <row r="495" spans="8:17" ht="15">
      <c r="H495" s="46"/>
      <c r="I495" s="46"/>
      <c r="J495" s="46"/>
      <c r="K495" s="46"/>
      <c r="L495" s="46"/>
      <c r="M495" s="46"/>
      <c r="N495" s="46"/>
      <c r="O495" s="46"/>
      <c r="P495" s="46"/>
      <c r="Q495" s="46"/>
    </row>
    <row r="496" spans="8:17" ht="15">
      <c r="H496" s="46"/>
      <c r="I496" s="46"/>
      <c r="J496" s="46"/>
      <c r="K496" s="46"/>
      <c r="L496" s="46"/>
      <c r="M496" s="46"/>
      <c r="N496" s="46"/>
      <c r="O496" s="46"/>
      <c r="P496" s="46"/>
      <c r="Q496" s="46"/>
    </row>
    <row r="497" spans="8:17" ht="15">
      <c r="H497" s="46"/>
      <c r="I497" s="46"/>
      <c r="J497" s="46"/>
      <c r="K497" s="46"/>
      <c r="L497" s="46"/>
      <c r="M497" s="46"/>
      <c r="N497" s="46"/>
      <c r="O497" s="46"/>
      <c r="P497" s="46"/>
      <c r="Q497" s="46"/>
    </row>
    <row r="498" spans="8:17" ht="15">
      <c r="H498" s="46"/>
      <c r="I498" s="46"/>
      <c r="J498" s="46"/>
      <c r="K498" s="46"/>
      <c r="L498" s="46"/>
      <c r="M498" s="46"/>
      <c r="N498" s="46"/>
      <c r="O498" s="46"/>
      <c r="P498" s="46"/>
      <c r="Q498" s="46"/>
    </row>
    <row r="499" spans="8:17" ht="15">
      <c r="H499" s="46"/>
      <c r="I499" s="46"/>
      <c r="J499" s="46"/>
      <c r="K499" s="46"/>
      <c r="L499" s="46"/>
      <c r="M499" s="46"/>
      <c r="N499" s="46"/>
      <c r="O499" s="46"/>
      <c r="P499" s="46"/>
      <c r="Q499" s="46"/>
    </row>
    <row r="500" spans="8:17" ht="15">
      <c r="H500" s="46"/>
      <c r="I500" s="46"/>
      <c r="J500" s="46"/>
      <c r="K500" s="46"/>
      <c r="L500" s="46"/>
      <c r="M500" s="46"/>
      <c r="N500" s="46"/>
      <c r="O500" s="46"/>
      <c r="P500" s="46"/>
      <c r="Q500" s="46"/>
    </row>
    <row r="501" spans="8:17" ht="15">
      <c r="H501" s="46"/>
      <c r="I501" s="46"/>
      <c r="J501" s="46"/>
      <c r="K501" s="46"/>
      <c r="L501" s="46"/>
      <c r="M501" s="46"/>
      <c r="N501" s="46"/>
      <c r="O501" s="46"/>
      <c r="P501" s="46"/>
      <c r="Q501" s="46"/>
    </row>
    <row r="502" spans="8:17" ht="15">
      <c r="H502" s="46"/>
      <c r="I502" s="46"/>
      <c r="J502" s="46"/>
      <c r="K502" s="46"/>
      <c r="L502" s="46"/>
      <c r="M502" s="46"/>
      <c r="N502" s="46"/>
      <c r="O502" s="46"/>
      <c r="P502" s="46"/>
      <c r="Q502" s="46"/>
    </row>
    <row r="503" spans="8:17" ht="15">
      <c r="H503" s="46"/>
      <c r="I503" s="46"/>
      <c r="J503" s="46"/>
      <c r="K503" s="46"/>
      <c r="L503" s="46"/>
      <c r="M503" s="46"/>
      <c r="N503" s="46"/>
      <c r="O503" s="46"/>
      <c r="P503" s="46"/>
      <c r="Q503" s="46"/>
    </row>
    <row r="504" spans="8:17" ht="15">
      <c r="H504" s="46"/>
      <c r="I504" s="46"/>
      <c r="J504" s="46"/>
      <c r="K504" s="46"/>
      <c r="L504" s="46"/>
      <c r="M504" s="46"/>
      <c r="N504" s="46"/>
      <c r="O504" s="46"/>
      <c r="P504" s="46"/>
      <c r="Q504" s="46"/>
    </row>
    <row r="505" spans="8:17" ht="15">
      <c r="H505" s="46"/>
      <c r="I505" s="46"/>
      <c r="J505" s="46"/>
      <c r="K505" s="46"/>
      <c r="L505" s="46"/>
      <c r="M505" s="46"/>
      <c r="N505" s="46"/>
      <c r="O505" s="46"/>
      <c r="P505" s="46"/>
      <c r="Q505" s="46"/>
    </row>
    <row r="506" spans="8:17" ht="15">
      <c r="H506" s="46"/>
      <c r="I506" s="46"/>
      <c r="J506" s="46"/>
      <c r="K506" s="46"/>
      <c r="L506" s="46"/>
      <c r="M506" s="46"/>
      <c r="N506" s="46"/>
      <c r="O506" s="46"/>
      <c r="P506" s="46"/>
      <c r="Q506" s="46"/>
    </row>
    <row r="507" spans="8:17" ht="15">
      <c r="H507" s="46"/>
      <c r="I507" s="46"/>
      <c r="J507" s="46"/>
      <c r="K507" s="46"/>
      <c r="L507" s="46"/>
      <c r="M507" s="46"/>
      <c r="N507" s="46"/>
      <c r="O507" s="46"/>
      <c r="P507" s="46"/>
      <c r="Q507" s="46"/>
    </row>
    <row r="508" spans="8:17" ht="15">
      <c r="H508" s="46"/>
      <c r="I508" s="46"/>
      <c r="J508" s="46"/>
      <c r="K508" s="46"/>
      <c r="L508" s="46"/>
      <c r="M508" s="46"/>
      <c r="N508" s="46"/>
      <c r="O508" s="46"/>
      <c r="P508" s="46"/>
      <c r="Q508" s="46"/>
    </row>
    <row r="509" spans="8:17" ht="15">
      <c r="H509" s="46"/>
      <c r="I509" s="46"/>
      <c r="J509" s="46"/>
      <c r="K509" s="46"/>
      <c r="L509" s="46"/>
      <c r="M509" s="46"/>
      <c r="N509" s="46"/>
      <c r="O509" s="46"/>
      <c r="P509" s="46"/>
      <c r="Q509" s="46"/>
    </row>
    <row r="510" spans="8:17" ht="15">
      <c r="H510" s="46"/>
      <c r="I510" s="46"/>
      <c r="J510" s="46"/>
      <c r="K510" s="46"/>
      <c r="L510" s="46"/>
      <c r="M510" s="46"/>
      <c r="N510" s="46"/>
      <c r="O510" s="46"/>
      <c r="P510" s="46"/>
      <c r="Q510" s="46"/>
    </row>
    <row r="511" spans="8:17" ht="15">
      <c r="H511" s="46"/>
      <c r="I511" s="46"/>
      <c r="J511" s="46"/>
      <c r="K511" s="46"/>
      <c r="L511" s="46"/>
      <c r="M511" s="46"/>
      <c r="N511" s="46"/>
      <c r="O511" s="46"/>
      <c r="P511" s="46"/>
      <c r="Q511" s="46"/>
    </row>
    <row r="512" spans="8:17" ht="15">
      <c r="H512" s="46"/>
      <c r="I512" s="46"/>
      <c r="J512" s="46"/>
      <c r="K512" s="46"/>
      <c r="L512" s="46"/>
      <c r="M512" s="46"/>
      <c r="N512" s="46"/>
      <c r="O512" s="46"/>
      <c r="P512" s="46"/>
      <c r="Q512" s="46"/>
    </row>
    <row r="513" spans="8:17" ht="15">
      <c r="H513" s="46"/>
      <c r="I513" s="46"/>
      <c r="J513" s="46"/>
      <c r="K513" s="46"/>
      <c r="L513" s="46"/>
      <c r="M513" s="46"/>
      <c r="N513" s="46"/>
      <c r="O513" s="46"/>
      <c r="P513" s="46"/>
      <c r="Q513" s="46"/>
    </row>
    <row r="514" spans="8:17" ht="15">
      <c r="H514" s="46"/>
      <c r="I514" s="46"/>
      <c r="J514" s="46"/>
      <c r="K514" s="46"/>
      <c r="L514" s="46"/>
      <c r="M514" s="46"/>
      <c r="N514" s="46"/>
      <c r="O514" s="46"/>
      <c r="P514" s="46"/>
      <c r="Q514" s="46"/>
    </row>
    <row r="515" spans="8:17" ht="15">
      <c r="H515" s="46"/>
      <c r="I515" s="46"/>
      <c r="J515" s="46"/>
      <c r="K515" s="46"/>
      <c r="L515" s="46"/>
      <c r="M515" s="46"/>
      <c r="N515" s="46"/>
      <c r="O515" s="46"/>
      <c r="P515" s="46"/>
      <c r="Q515" s="46"/>
    </row>
    <row r="516" spans="8:17" ht="15">
      <c r="H516" s="46"/>
      <c r="I516" s="46"/>
      <c r="J516" s="46"/>
      <c r="K516" s="46"/>
      <c r="L516" s="46"/>
      <c r="M516" s="46"/>
      <c r="N516" s="46"/>
      <c r="O516" s="46"/>
      <c r="P516" s="46"/>
      <c r="Q516" s="46"/>
    </row>
    <row r="517" spans="8:17" ht="15">
      <c r="H517" s="46"/>
      <c r="I517" s="46"/>
      <c r="J517" s="46"/>
      <c r="K517" s="46"/>
      <c r="L517" s="46"/>
      <c r="M517" s="46"/>
      <c r="N517" s="46"/>
      <c r="O517" s="46"/>
      <c r="P517" s="46"/>
      <c r="Q517" s="46"/>
    </row>
    <row r="518" spans="8:17" ht="15">
      <c r="H518" s="46"/>
      <c r="I518" s="46"/>
      <c r="J518" s="46"/>
      <c r="K518" s="46"/>
      <c r="L518" s="46"/>
      <c r="M518" s="46"/>
      <c r="N518" s="46"/>
      <c r="O518" s="46"/>
      <c r="P518" s="46"/>
      <c r="Q518" s="46"/>
    </row>
    <row r="519" spans="8:17" ht="15">
      <c r="H519" s="46"/>
      <c r="I519" s="46"/>
      <c r="J519" s="46"/>
      <c r="K519" s="46"/>
      <c r="L519" s="46"/>
      <c r="M519" s="46"/>
      <c r="N519" s="46"/>
      <c r="O519" s="46"/>
      <c r="P519" s="46"/>
      <c r="Q519" s="46"/>
    </row>
    <row r="520" spans="8:17" ht="15">
      <c r="H520" s="46"/>
      <c r="I520" s="46"/>
      <c r="J520" s="46"/>
      <c r="K520" s="46"/>
      <c r="L520" s="46"/>
      <c r="M520" s="46"/>
      <c r="N520" s="46"/>
      <c r="O520" s="46"/>
      <c r="P520" s="46"/>
      <c r="Q520" s="46"/>
    </row>
    <row r="521" spans="8:17" ht="15">
      <c r="H521" s="46"/>
      <c r="I521" s="46"/>
      <c r="J521" s="46"/>
      <c r="K521" s="46"/>
      <c r="L521" s="46"/>
      <c r="M521" s="46"/>
      <c r="N521" s="46"/>
      <c r="O521" s="46"/>
      <c r="P521" s="46"/>
      <c r="Q521" s="46"/>
    </row>
    <row r="522" spans="8:17" ht="15">
      <c r="H522" s="46"/>
      <c r="I522" s="46"/>
      <c r="J522" s="46"/>
      <c r="K522" s="46"/>
      <c r="L522" s="46"/>
      <c r="M522" s="46"/>
      <c r="N522" s="46"/>
      <c r="O522" s="46"/>
      <c r="P522" s="46"/>
      <c r="Q522" s="46"/>
    </row>
    <row r="523" spans="8:17" ht="15">
      <c r="H523" s="46"/>
      <c r="I523" s="46"/>
      <c r="J523" s="46"/>
      <c r="K523" s="46"/>
      <c r="L523" s="46"/>
      <c r="M523" s="46"/>
      <c r="N523" s="46"/>
      <c r="O523" s="46"/>
      <c r="P523" s="46"/>
      <c r="Q523" s="46"/>
    </row>
    <row r="524" spans="8:17" ht="15">
      <c r="H524" s="46"/>
      <c r="I524" s="46"/>
      <c r="J524" s="46"/>
      <c r="K524" s="46"/>
      <c r="L524" s="46"/>
      <c r="M524" s="46"/>
      <c r="N524" s="46"/>
      <c r="O524" s="46"/>
      <c r="P524" s="46"/>
      <c r="Q524" s="46"/>
    </row>
    <row r="525" spans="8:17" ht="15">
      <c r="H525" s="46"/>
      <c r="I525" s="46"/>
      <c r="J525" s="46"/>
      <c r="K525" s="46"/>
      <c r="L525" s="46"/>
      <c r="M525" s="46"/>
      <c r="N525" s="46"/>
      <c r="O525" s="46"/>
      <c r="P525" s="46"/>
      <c r="Q525" s="46"/>
    </row>
    <row r="526" spans="8:17" ht="15">
      <c r="H526" s="46"/>
      <c r="I526" s="46"/>
      <c r="J526" s="46"/>
      <c r="K526" s="46"/>
      <c r="L526" s="46"/>
      <c r="M526" s="46"/>
      <c r="N526" s="46"/>
      <c r="O526" s="46"/>
      <c r="P526" s="46"/>
      <c r="Q526" s="46"/>
    </row>
    <row r="527" spans="8:17" ht="15">
      <c r="H527" s="46"/>
      <c r="I527" s="46"/>
      <c r="J527" s="46"/>
      <c r="K527" s="46"/>
      <c r="L527" s="46"/>
      <c r="M527" s="46"/>
      <c r="N527" s="46"/>
      <c r="O527" s="46"/>
      <c r="P527" s="46"/>
      <c r="Q527" s="46"/>
    </row>
    <row r="528" spans="8:17" ht="15">
      <c r="H528" s="46"/>
      <c r="I528" s="46"/>
      <c r="J528" s="46"/>
      <c r="K528" s="46"/>
      <c r="L528" s="46"/>
      <c r="M528" s="46"/>
      <c r="N528" s="46"/>
      <c r="O528" s="46"/>
      <c r="P528" s="46"/>
      <c r="Q528" s="46"/>
    </row>
    <row r="529" spans="8:17" ht="15">
      <c r="H529" s="46"/>
      <c r="I529" s="46"/>
      <c r="J529" s="46"/>
      <c r="K529" s="46"/>
      <c r="L529" s="46"/>
      <c r="M529" s="46"/>
      <c r="N529" s="46"/>
      <c r="O529" s="46"/>
      <c r="P529" s="46"/>
      <c r="Q529" s="46"/>
    </row>
    <row r="530" spans="8:17" ht="15">
      <c r="H530" s="46"/>
      <c r="I530" s="46"/>
      <c r="J530" s="46"/>
      <c r="K530" s="46"/>
      <c r="L530" s="46"/>
      <c r="M530" s="46"/>
      <c r="N530" s="46"/>
      <c r="O530" s="46"/>
      <c r="P530" s="46"/>
      <c r="Q530" s="46"/>
    </row>
    <row r="531" spans="8:17" ht="15">
      <c r="H531" s="46"/>
      <c r="I531" s="46"/>
      <c r="J531" s="46"/>
      <c r="K531" s="46"/>
      <c r="L531" s="46"/>
      <c r="M531" s="46"/>
      <c r="N531" s="46"/>
      <c r="O531" s="46"/>
      <c r="P531" s="46"/>
      <c r="Q531" s="46"/>
    </row>
    <row r="532" spans="8:17" ht="15">
      <c r="H532" s="46"/>
      <c r="I532" s="46"/>
      <c r="J532" s="46"/>
      <c r="K532" s="46"/>
      <c r="L532" s="46"/>
      <c r="M532" s="46"/>
      <c r="N532" s="46"/>
      <c r="O532" s="46"/>
      <c r="P532" s="46"/>
      <c r="Q532" s="46"/>
    </row>
    <row r="533" spans="8:17" ht="15">
      <c r="H533" s="46"/>
      <c r="I533" s="46"/>
      <c r="J533" s="46"/>
      <c r="K533" s="46"/>
      <c r="L533" s="46"/>
      <c r="M533" s="46"/>
      <c r="N533" s="46"/>
      <c r="O533" s="46"/>
      <c r="P533" s="46"/>
      <c r="Q533" s="46"/>
    </row>
    <row r="534" spans="8:17" ht="15">
      <c r="H534" s="46"/>
      <c r="I534" s="46"/>
      <c r="J534" s="46"/>
      <c r="K534" s="46"/>
      <c r="L534" s="46"/>
      <c r="M534" s="46"/>
      <c r="N534" s="46"/>
      <c r="O534" s="46"/>
      <c r="P534" s="46"/>
      <c r="Q534" s="46"/>
    </row>
    <row r="535" spans="8:17" ht="15">
      <c r="H535" s="46"/>
      <c r="I535" s="46"/>
      <c r="J535" s="46"/>
      <c r="K535" s="46"/>
      <c r="L535" s="46"/>
      <c r="M535" s="46"/>
      <c r="N535" s="46"/>
      <c r="O535" s="46"/>
      <c r="P535" s="46"/>
      <c r="Q535" s="46"/>
    </row>
    <row r="536" spans="8:17" ht="15">
      <c r="H536" s="46"/>
      <c r="I536" s="46"/>
      <c r="J536" s="46"/>
      <c r="K536" s="46"/>
      <c r="L536" s="46"/>
      <c r="M536" s="46"/>
      <c r="N536" s="46"/>
      <c r="O536" s="46"/>
      <c r="P536" s="46"/>
      <c r="Q536" s="46"/>
    </row>
    <row r="537" spans="8:17" ht="15">
      <c r="H537" s="46"/>
      <c r="I537" s="46"/>
      <c r="J537" s="46"/>
      <c r="K537" s="46"/>
      <c r="L537" s="46"/>
      <c r="M537" s="46"/>
      <c r="N537" s="46"/>
      <c r="O537" s="46"/>
      <c r="P537" s="46"/>
      <c r="Q537" s="46"/>
    </row>
    <row r="538" spans="8:17" ht="15">
      <c r="H538" s="46"/>
      <c r="I538" s="46"/>
      <c r="J538" s="46"/>
      <c r="K538" s="46"/>
      <c r="L538" s="46"/>
      <c r="M538" s="46"/>
      <c r="N538" s="46"/>
      <c r="O538" s="46"/>
      <c r="P538" s="46"/>
      <c r="Q538" s="46"/>
    </row>
    <row r="539" spans="8:17" ht="15">
      <c r="H539" s="46"/>
      <c r="I539" s="46"/>
      <c r="J539" s="46"/>
      <c r="K539" s="46"/>
      <c r="L539" s="46"/>
      <c r="M539" s="46"/>
      <c r="N539" s="46"/>
      <c r="O539" s="46"/>
      <c r="P539" s="46"/>
      <c r="Q539" s="46"/>
    </row>
    <row r="540" spans="8:17" ht="15">
      <c r="H540" s="46"/>
      <c r="I540" s="46"/>
      <c r="J540" s="46"/>
      <c r="K540" s="46"/>
      <c r="L540" s="46"/>
      <c r="M540" s="46"/>
      <c r="N540" s="46"/>
      <c r="O540" s="46"/>
      <c r="P540" s="46"/>
      <c r="Q540" s="46"/>
    </row>
    <row r="541" spans="8:17" ht="15">
      <c r="H541" s="46"/>
      <c r="I541" s="46"/>
      <c r="J541" s="46"/>
      <c r="K541" s="46"/>
      <c r="L541" s="46"/>
      <c r="M541" s="46"/>
      <c r="N541" s="46"/>
      <c r="O541" s="46"/>
      <c r="P541" s="46"/>
      <c r="Q541" s="46"/>
    </row>
    <row r="542" spans="8:17" ht="15">
      <c r="H542" s="46"/>
      <c r="I542" s="46"/>
      <c r="J542" s="46"/>
      <c r="K542" s="46"/>
      <c r="L542" s="46"/>
      <c r="M542" s="46"/>
      <c r="N542" s="46"/>
      <c r="O542" s="46"/>
      <c r="P542" s="46"/>
      <c r="Q542" s="46"/>
    </row>
    <row r="543" spans="8:17" ht="15">
      <c r="H543" s="46"/>
      <c r="I543" s="46"/>
      <c r="J543" s="46"/>
      <c r="K543" s="46"/>
      <c r="L543" s="46"/>
      <c r="M543" s="46"/>
      <c r="N543" s="46"/>
      <c r="O543" s="46"/>
      <c r="P543" s="46"/>
      <c r="Q543" s="46"/>
    </row>
    <row r="544" spans="8:17" ht="15">
      <c r="H544" s="46"/>
      <c r="I544" s="46"/>
      <c r="J544" s="46"/>
      <c r="K544" s="46"/>
      <c r="L544" s="46"/>
      <c r="M544" s="46"/>
      <c r="N544" s="46"/>
      <c r="O544" s="46"/>
      <c r="P544" s="46"/>
      <c r="Q544" s="46"/>
    </row>
    <row r="545" spans="8:17" ht="15">
      <c r="H545" s="46"/>
      <c r="I545" s="46"/>
      <c r="J545" s="46"/>
      <c r="K545" s="46"/>
      <c r="L545" s="46"/>
      <c r="M545" s="46"/>
      <c r="N545" s="46"/>
      <c r="O545" s="46"/>
      <c r="P545" s="46"/>
      <c r="Q545" s="46"/>
    </row>
    <row r="546" spans="8:17" ht="15">
      <c r="H546" s="46"/>
      <c r="I546" s="46"/>
      <c r="J546" s="46"/>
      <c r="K546" s="46"/>
      <c r="L546" s="46"/>
      <c r="M546" s="46"/>
      <c r="N546" s="46"/>
      <c r="O546" s="46"/>
      <c r="P546" s="46"/>
      <c r="Q546" s="46"/>
    </row>
    <row r="547" spans="8:17" ht="15">
      <c r="H547" s="46"/>
      <c r="I547" s="46"/>
      <c r="J547" s="46"/>
      <c r="K547" s="46"/>
      <c r="L547" s="46"/>
      <c r="M547" s="46"/>
      <c r="N547" s="46"/>
      <c r="O547" s="46"/>
      <c r="P547" s="46"/>
      <c r="Q547" s="46"/>
    </row>
    <row r="548" spans="8:17" ht="15">
      <c r="H548" s="46"/>
      <c r="I548" s="46"/>
      <c r="J548" s="46"/>
      <c r="K548" s="46"/>
      <c r="L548" s="46"/>
      <c r="M548" s="46"/>
      <c r="N548" s="46"/>
      <c r="O548" s="46"/>
      <c r="P548" s="46"/>
      <c r="Q548" s="46"/>
    </row>
    <row r="549" spans="8:17" ht="15">
      <c r="H549" s="46"/>
      <c r="I549" s="46"/>
      <c r="J549" s="46"/>
      <c r="K549" s="46"/>
      <c r="L549" s="46"/>
      <c r="M549" s="46"/>
      <c r="N549" s="46"/>
      <c r="O549" s="46"/>
      <c r="P549" s="46"/>
      <c r="Q549" s="46"/>
    </row>
    <row r="550" spans="8:17" ht="15">
      <c r="H550" s="46"/>
      <c r="I550" s="46"/>
      <c r="J550" s="46"/>
      <c r="K550" s="46"/>
      <c r="L550" s="46"/>
      <c r="M550" s="46"/>
      <c r="N550" s="46"/>
      <c r="O550" s="46"/>
      <c r="P550" s="46"/>
      <c r="Q550" s="46"/>
    </row>
    <row r="551" spans="8:17" ht="15">
      <c r="H551" s="46"/>
      <c r="I551" s="46"/>
      <c r="J551" s="46"/>
      <c r="K551" s="46"/>
      <c r="L551" s="46"/>
      <c r="M551" s="46"/>
      <c r="N551" s="46"/>
      <c r="O551" s="46"/>
      <c r="P551" s="46"/>
      <c r="Q551" s="46"/>
    </row>
    <row r="552" spans="8:17" ht="15">
      <c r="H552" s="46"/>
      <c r="I552" s="46"/>
      <c r="J552" s="46"/>
      <c r="K552" s="46"/>
      <c r="L552" s="46"/>
      <c r="M552" s="46"/>
      <c r="N552" s="46"/>
      <c r="O552" s="46"/>
      <c r="P552" s="46"/>
      <c r="Q552" s="46"/>
    </row>
    <row r="553" spans="8:17" ht="15">
      <c r="H553" s="46"/>
      <c r="I553" s="46"/>
      <c r="J553" s="46"/>
      <c r="K553" s="46"/>
      <c r="L553" s="46"/>
      <c r="M553" s="46"/>
      <c r="N553" s="46"/>
      <c r="O553" s="46"/>
      <c r="P553" s="46"/>
      <c r="Q553" s="46"/>
    </row>
    <row r="554" spans="8:17" ht="15">
      <c r="H554" s="46"/>
      <c r="I554" s="46"/>
      <c r="J554" s="46"/>
      <c r="K554" s="46"/>
      <c r="L554" s="46"/>
      <c r="M554" s="46"/>
      <c r="N554" s="46"/>
      <c r="O554" s="46"/>
      <c r="P554" s="46"/>
      <c r="Q554" s="46"/>
    </row>
    <row r="555" spans="8:17" ht="15">
      <c r="H555" s="46"/>
      <c r="I555" s="46"/>
      <c r="J555" s="46"/>
      <c r="K555" s="46"/>
      <c r="L555" s="46"/>
      <c r="M555" s="46"/>
      <c r="N555" s="46"/>
      <c r="O555" s="46"/>
      <c r="P555" s="46"/>
      <c r="Q555" s="46"/>
    </row>
    <row r="556" spans="8:17" ht="15">
      <c r="H556" s="46"/>
      <c r="I556" s="46"/>
      <c r="J556" s="46"/>
      <c r="K556" s="46"/>
      <c r="L556" s="46"/>
      <c r="M556" s="46"/>
      <c r="N556" s="46"/>
      <c r="O556" s="46"/>
      <c r="P556" s="46"/>
      <c r="Q556" s="46"/>
    </row>
    <row r="557" spans="8:17" ht="15">
      <c r="H557" s="46"/>
      <c r="I557" s="46"/>
      <c r="J557" s="46"/>
      <c r="K557" s="46"/>
      <c r="L557" s="46"/>
      <c r="M557" s="46"/>
      <c r="N557" s="46"/>
      <c r="O557" s="46"/>
      <c r="P557" s="46"/>
      <c r="Q557" s="46"/>
    </row>
    <row r="558" spans="8:17" ht="15">
      <c r="H558" s="46"/>
      <c r="I558" s="46"/>
      <c r="J558" s="46"/>
      <c r="K558" s="46"/>
      <c r="L558" s="46"/>
      <c r="M558" s="46"/>
      <c r="N558" s="46"/>
      <c r="O558" s="46"/>
      <c r="P558" s="46"/>
      <c r="Q558" s="46"/>
    </row>
    <row r="559" spans="8:17" ht="15">
      <c r="H559" s="46"/>
      <c r="I559" s="46"/>
      <c r="J559" s="46"/>
      <c r="K559" s="46"/>
      <c r="L559" s="46"/>
      <c r="M559" s="46"/>
      <c r="N559" s="46"/>
      <c r="O559" s="46"/>
      <c r="P559" s="46"/>
      <c r="Q559" s="46"/>
    </row>
    <row r="560" spans="8:17" ht="15">
      <c r="H560" s="46"/>
      <c r="I560" s="46"/>
      <c r="J560" s="46"/>
      <c r="K560" s="46"/>
      <c r="L560" s="46"/>
      <c r="M560" s="46"/>
      <c r="N560" s="46"/>
      <c r="O560" s="46"/>
      <c r="P560" s="46"/>
      <c r="Q560" s="46"/>
    </row>
    <row r="561" spans="8:17" ht="15">
      <c r="H561" s="46"/>
      <c r="I561" s="46"/>
      <c r="J561" s="46"/>
      <c r="K561" s="46"/>
      <c r="L561" s="46"/>
      <c r="M561" s="46"/>
      <c r="N561" s="46"/>
      <c r="O561" s="46"/>
      <c r="P561" s="46"/>
      <c r="Q561" s="46"/>
    </row>
    <row r="562" spans="8:17" ht="15">
      <c r="H562" s="46"/>
      <c r="I562" s="46"/>
      <c r="J562" s="46"/>
      <c r="K562" s="46"/>
      <c r="L562" s="46"/>
      <c r="M562" s="46"/>
      <c r="N562" s="46"/>
      <c r="O562" s="46"/>
      <c r="P562" s="46"/>
      <c r="Q562" s="46"/>
    </row>
    <row r="563" spans="8:17" ht="15">
      <c r="H563" s="46"/>
      <c r="I563" s="46"/>
      <c r="J563" s="46"/>
      <c r="K563" s="46"/>
      <c r="L563" s="46"/>
      <c r="M563" s="46"/>
      <c r="N563" s="46"/>
      <c r="O563" s="46"/>
      <c r="P563" s="46"/>
      <c r="Q563" s="46"/>
    </row>
    <row r="564" spans="8:17" ht="15">
      <c r="H564" s="46"/>
      <c r="I564" s="46"/>
      <c r="J564" s="46"/>
      <c r="K564" s="46"/>
      <c r="L564" s="46"/>
      <c r="M564" s="46"/>
      <c r="N564" s="46"/>
      <c r="O564" s="46"/>
      <c r="P564" s="46"/>
      <c r="Q564" s="46"/>
    </row>
    <row r="565" spans="8:17" ht="15">
      <c r="H565" s="46"/>
      <c r="I565" s="46"/>
      <c r="J565" s="46"/>
      <c r="K565" s="46"/>
      <c r="L565" s="46"/>
      <c r="M565" s="46"/>
      <c r="N565" s="46"/>
      <c r="O565" s="46"/>
      <c r="P565" s="46"/>
      <c r="Q565" s="46"/>
    </row>
    <row r="566" spans="8:17" ht="15">
      <c r="H566" s="46"/>
      <c r="I566" s="46"/>
      <c r="J566" s="46"/>
      <c r="K566" s="46"/>
      <c r="L566" s="46"/>
      <c r="M566" s="46"/>
      <c r="N566" s="46"/>
      <c r="O566" s="46"/>
      <c r="P566" s="46"/>
      <c r="Q566" s="46"/>
    </row>
    <row r="567" spans="8:17" ht="15">
      <c r="H567" s="46"/>
      <c r="I567" s="46"/>
      <c r="J567" s="46"/>
      <c r="K567" s="46"/>
      <c r="L567" s="46"/>
      <c r="M567" s="46"/>
      <c r="N567" s="46"/>
      <c r="O567" s="46"/>
      <c r="P567" s="46"/>
      <c r="Q567" s="46"/>
    </row>
    <row r="568" spans="8:17" ht="15">
      <c r="H568" s="46"/>
      <c r="I568" s="46"/>
      <c r="J568" s="46"/>
      <c r="K568" s="46"/>
      <c r="L568" s="46"/>
      <c r="M568" s="46"/>
      <c r="N568" s="46"/>
      <c r="O568" s="46"/>
      <c r="P568" s="46"/>
      <c r="Q568" s="46"/>
    </row>
    <row r="569" spans="8:17" ht="15">
      <c r="H569" s="46"/>
      <c r="I569" s="46"/>
      <c r="J569" s="46"/>
      <c r="K569" s="46"/>
      <c r="L569" s="46"/>
      <c r="M569" s="46"/>
      <c r="N569" s="46"/>
      <c r="O569" s="46"/>
      <c r="P569" s="46"/>
      <c r="Q569" s="46"/>
    </row>
    <row r="570" spans="8:17" ht="15">
      <c r="H570" s="46"/>
      <c r="I570" s="46"/>
      <c r="J570" s="46"/>
      <c r="K570" s="46"/>
      <c r="L570" s="46"/>
      <c r="M570" s="46"/>
      <c r="N570" s="46"/>
      <c r="O570" s="46"/>
      <c r="P570" s="46"/>
      <c r="Q570" s="46"/>
    </row>
    <row r="571" spans="8:17" ht="15">
      <c r="H571" s="46"/>
      <c r="I571" s="46"/>
      <c r="J571" s="46"/>
      <c r="K571" s="46"/>
      <c r="L571" s="46"/>
      <c r="M571" s="46"/>
      <c r="N571" s="46"/>
      <c r="O571" s="46"/>
      <c r="P571" s="46"/>
      <c r="Q571" s="46"/>
    </row>
    <row r="572" spans="8:17" ht="15">
      <c r="H572" s="46"/>
      <c r="I572" s="46"/>
      <c r="J572" s="46"/>
      <c r="K572" s="46"/>
      <c r="L572" s="46"/>
      <c r="M572" s="46"/>
      <c r="N572" s="46"/>
      <c r="O572" s="46"/>
      <c r="P572" s="46"/>
      <c r="Q572" s="46"/>
    </row>
    <row r="573" spans="8:17" ht="15">
      <c r="H573" s="46"/>
      <c r="I573" s="46"/>
      <c r="J573" s="46"/>
      <c r="K573" s="46"/>
      <c r="L573" s="46"/>
      <c r="M573" s="46"/>
      <c r="N573" s="46"/>
      <c r="O573" s="46"/>
      <c r="P573" s="46"/>
      <c r="Q573" s="46"/>
    </row>
    <row r="574" spans="8:17" ht="15">
      <c r="H574" s="46"/>
      <c r="I574" s="46"/>
      <c r="J574" s="46"/>
      <c r="K574" s="46"/>
      <c r="L574" s="46"/>
      <c r="M574" s="46"/>
      <c r="N574" s="46"/>
      <c r="O574" s="46"/>
      <c r="P574" s="46"/>
      <c r="Q574" s="46"/>
    </row>
    <row r="575" spans="8:17" ht="15">
      <c r="H575" s="46"/>
      <c r="I575" s="46"/>
      <c r="J575" s="46"/>
      <c r="K575" s="46"/>
      <c r="L575" s="46"/>
      <c r="M575" s="46"/>
      <c r="N575" s="46"/>
      <c r="O575" s="46"/>
      <c r="P575" s="46"/>
      <c r="Q575" s="46"/>
    </row>
  </sheetData>
  <sheetProtection password="C61D" sheet="1"/>
  <mergeCells count="15">
    <mergeCell ref="B2:G2"/>
    <mergeCell ref="B3:G3"/>
    <mergeCell ref="B4:G4"/>
    <mergeCell ref="B5:G5"/>
    <mergeCell ref="B6:G6"/>
    <mergeCell ref="B8:G8"/>
    <mergeCell ref="B30:G30"/>
    <mergeCell ref="B31:G31"/>
    <mergeCell ref="B32:G33"/>
    <mergeCell ref="B9:G9"/>
    <mergeCell ref="B10:G10"/>
    <mergeCell ref="B11:G11"/>
    <mergeCell ref="C24:F24"/>
    <mergeCell ref="B28:G28"/>
    <mergeCell ref="B29:G29"/>
  </mergeCells>
  <printOptions/>
  <pageMargins left="0.236220472440945" right="0.236220472440945" top="0.748031496062992" bottom="0.748031496062992" header="0.31496062992126" footer="0.31496062992126"/>
  <pageSetup fitToHeight="0" fitToWidth="1" horizontalDpi="600" verticalDpi="600" orientation="portrait" scale="71" r:id="rId2"/>
  <headerFooter>
    <oddHeader>&amp;R&amp;P de &amp;N</oddHeader>
  </headerFooter>
  <drawing r:id="rId1"/>
</worksheet>
</file>

<file path=xl/worksheets/sheet7.xml><?xml version="1.0" encoding="utf-8"?>
<worksheet xmlns="http://schemas.openxmlformats.org/spreadsheetml/2006/main" xmlns:r="http://schemas.openxmlformats.org/officeDocument/2006/relationships">
  <sheetPr>
    <tabColor theme="9" tint="-0.24997000396251678"/>
    <pageSetUpPr fitToPage="1"/>
  </sheetPr>
  <dimension ref="B2:Q609"/>
  <sheetViews>
    <sheetView showGridLines="0" view="pageBreakPreview" zoomScale="95" zoomScaleNormal="95" zoomScaleSheetLayoutView="95" zoomScalePageLayoutView="0" workbookViewId="0" topLeftCell="A1">
      <selection activeCell="F15" sqref="F15"/>
    </sheetView>
  </sheetViews>
  <sheetFormatPr defaultColWidth="8.7109375" defaultRowHeight="15"/>
  <cols>
    <col min="1" max="1" width="1.7109375" style="9" customWidth="1"/>
    <col min="2" max="2" width="9.00390625" style="9" bestFit="1" customWidth="1"/>
    <col min="3" max="3" width="48.28125" style="9" customWidth="1"/>
    <col min="4" max="4" width="16.421875" style="9" customWidth="1"/>
    <col min="5" max="5" width="14.57421875" style="9" customWidth="1"/>
    <col min="6" max="6" width="24.00390625" style="9" customWidth="1"/>
    <col min="7" max="7" width="24.28125" style="9" customWidth="1"/>
    <col min="8" max="8" width="1.7109375" style="9" customWidth="1"/>
    <col min="9" max="16384" width="8.7109375" style="9" customWidth="1"/>
  </cols>
  <sheetData>
    <row r="2" spans="2:7" ht="23.25">
      <c r="B2" s="138"/>
      <c r="C2" s="139"/>
      <c r="D2" s="139"/>
      <c r="E2" s="139"/>
      <c r="F2" s="139"/>
      <c r="G2" s="140"/>
    </row>
    <row r="3" spans="2:17" ht="15">
      <c r="B3" s="141"/>
      <c r="C3" s="142"/>
      <c r="D3" s="142"/>
      <c r="E3" s="142"/>
      <c r="F3" s="142"/>
      <c r="G3" s="143"/>
      <c r="H3" s="46"/>
      <c r="I3" s="46"/>
      <c r="J3" s="46"/>
      <c r="K3" s="46"/>
      <c r="L3" s="46"/>
      <c r="M3" s="46"/>
      <c r="N3" s="46"/>
      <c r="O3" s="46"/>
      <c r="P3" s="46"/>
      <c r="Q3" s="46"/>
    </row>
    <row r="4" spans="2:17" ht="15">
      <c r="B4" s="141"/>
      <c r="C4" s="142"/>
      <c r="D4" s="142"/>
      <c r="E4" s="142"/>
      <c r="F4" s="142"/>
      <c r="G4" s="143"/>
      <c r="H4" s="46"/>
      <c r="I4" s="46"/>
      <c r="J4" s="46"/>
      <c r="K4" s="46"/>
      <c r="L4" s="46"/>
      <c r="M4" s="46"/>
      <c r="N4" s="46"/>
      <c r="O4" s="46"/>
      <c r="P4" s="46"/>
      <c r="Q4" s="46"/>
    </row>
    <row r="5" spans="2:17" ht="15">
      <c r="B5" s="141"/>
      <c r="C5" s="142"/>
      <c r="D5" s="142"/>
      <c r="E5" s="142"/>
      <c r="F5" s="142"/>
      <c r="G5" s="143"/>
      <c r="H5" s="46"/>
      <c r="I5" s="46"/>
      <c r="J5" s="46"/>
      <c r="K5" s="46"/>
      <c r="L5" s="46"/>
      <c r="M5" s="46"/>
      <c r="N5" s="46"/>
      <c r="O5" s="46"/>
      <c r="P5" s="46"/>
      <c r="Q5" s="46"/>
    </row>
    <row r="6" spans="2:17" ht="15">
      <c r="B6" s="144"/>
      <c r="C6" s="145"/>
      <c r="D6" s="145"/>
      <c r="E6" s="145"/>
      <c r="F6" s="145"/>
      <c r="G6" s="146"/>
      <c r="H6" s="46"/>
      <c r="I6" s="46"/>
      <c r="J6" s="46"/>
      <c r="K6" s="46"/>
      <c r="L6" s="46"/>
      <c r="M6" s="46"/>
      <c r="N6" s="46"/>
      <c r="O6" s="46"/>
      <c r="P6" s="46"/>
      <c r="Q6" s="46"/>
    </row>
    <row r="7" spans="2:17" ht="15">
      <c r="B7" s="23"/>
      <c r="C7" s="18"/>
      <c r="D7" s="18"/>
      <c r="E7" s="18"/>
      <c r="F7" s="18"/>
      <c r="G7" s="24"/>
      <c r="H7" s="46"/>
      <c r="I7" s="46"/>
      <c r="J7" s="46"/>
      <c r="K7" s="46"/>
      <c r="L7" s="46"/>
      <c r="M7" s="46"/>
      <c r="N7" s="46"/>
      <c r="O7" s="46"/>
      <c r="P7" s="46"/>
      <c r="Q7" s="46"/>
    </row>
    <row r="8" spans="2:17" ht="21">
      <c r="B8" s="132" t="s">
        <v>24</v>
      </c>
      <c r="C8" s="133"/>
      <c r="D8" s="133"/>
      <c r="E8" s="133"/>
      <c r="F8" s="133"/>
      <c r="G8" s="134"/>
      <c r="H8" s="46"/>
      <c r="I8" s="46"/>
      <c r="J8" s="46"/>
      <c r="K8" s="46"/>
      <c r="L8" s="46"/>
      <c r="M8" s="46"/>
      <c r="N8" s="46"/>
      <c r="O8" s="46"/>
      <c r="P8" s="46"/>
      <c r="Q8" s="46"/>
    </row>
    <row r="9" spans="2:17" ht="21">
      <c r="B9" s="129" t="s">
        <v>17</v>
      </c>
      <c r="C9" s="130"/>
      <c r="D9" s="130"/>
      <c r="E9" s="130"/>
      <c r="F9" s="130"/>
      <c r="G9" s="131"/>
      <c r="H9" s="46"/>
      <c r="I9" s="46"/>
      <c r="J9" s="46"/>
      <c r="K9" s="46"/>
      <c r="L9" s="46"/>
      <c r="M9" s="46"/>
      <c r="N9" s="46"/>
      <c r="O9" s="46"/>
      <c r="P9" s="46"/>
      <c r="Q9" s="46"/>
    </row>
    <row r="10" spans="2:17" ht="19.5">
      <c r="B10" s="147" t="s">
        <v>72</v>
      </c>
      <c r="C10" s="148"/>
      <c r="D10" s="148"/>
      <c r="E10" s="148"/>
      <c r="F10" s="148"/>
      <c r="G10" s="149"/>
      <c r="H10" s="46"/>
      <c r="I10" s="46"/>
      <c r="J10" s="46"/>
      <c r="K10" s="46"/>
      <c r="L10" s="46"/>
      <c r="M10" s="46"/>
      <c r="N10" s="46"/>
      <c r="O10" s="46"/>
      <c r="P10" s="46"/>
      <c r="Q10" s="46"/>
    </row>
    <row r="11" spans="2:17" ht="15">
      <c r="B11" s="150" t="s">
        <v>473</v>
      </c>
      <c r="C11" s="151"/>
      <c r="D11" s="151"/>
      <c r="E11" s="151"/>
      <c r="F11" s="151"/>
      <c r="G11" s="152"/>
      <c r="H11" s="46"/>
      <c r="I11" s="46"/>
      <c r="J11" s="46"/>
      <c r="K11" s="46"/>
      <c r="L11" s="46"/>
      <c r="M11" s="46"/>
      <c r="N11" s="46"/>
      <c r="O11" s="46"/>
      <c r="P11" s="46"/>
      <c r="Q11" s="46"/>
    </row>
    <row r="12" spans="2:17" ht="15">
      <c r="B12" s="49" t="s">
        <v>6</v>
      </c>
      <c r="C12" s="5" t="s">
        <v>23</v>
      </c>
      <c r="D12" s="6" t="s">
        <v>7</v>
      </c>
      <c r="E12" s="5" t="s">
        <v>5</v>
      </c>
      <c r="F12" s="6" t="s">
        <v>8</v>
      </c>
      <c r="G12" s="50" t="s">
        <v>9</v>
      </c>
      <c r="H12" s="46"/>
      <c r="I12" s="46"/>
      <c r="J12" s="46"/>
      <c r="K12" s="46"/>
      <c r="L12" s="46"/>
      <c r="M12" s="46"/>
      <c r="N12" s="46"/>
      <c r="O12" s="46"/>
      <c r="P12" s="46"/>
      <c r="Q12" s="46"/>
    </row>
    <row r="13" spans="2:17" ht="15">
      <c r="B13" s="15">
        <v>3.2</v>
      </c>
      <c r="C13" s="15" t="s">
        <v>474</v>
      </c>
      <c r="D13" s="15"/>
      <c r="E13" s="15"/>
      <c r="F13" s="15"/>
      <c r="G13" s="15"/>
      <c r="H13" s="46"/>
      <c r="I13" s="46"/>
      <c r="J13" s="46"/>
      <c r="K13" s="46"/>
      <c r="L13" s="46"/>
      <c r="M13" s="46"/>
      <c r="N13" s="46"/>
      <c r="O13" s="46"/>
      <c r="P13" s="46"/>
      <c r="Q13" s="46"/>
    </row>
    <row r="14" spans="2:17" ht="15">
      <c r="B14" s="15" t="s">
        <v>471</v>
      </c>
      <c r="C14" s="15" t="s">
        <v>551</v>
      </c>
      <c r="D14" s="15"/>
      <c r="E14" s="15"/>
      <c r="F14" s="15"/>
      <c r="G14" s="70">
        <f>+SUBTOTAL(9,G15:G16)</f>
        <v>0</v>
      </c>
      <c r="H14" s="46"/>
      <c r="I14" s="46"/>
      <c r="J14" s="46"/>
      <c r="K14" s="46"/>
      <c r="L14" s="46"/>
      <c r="M14" s="46"/>
      <c r="N14" s="46"/>
      <c r="O14" s="46"/>
      <c r="P14" s="46"/>
      <c r="Q14" s="46"/>
    </row>
    <row r="15" spans="2:17" ht="57" customHeight="1">
      <c r="B15" s="4" t="s">
        <v>745</v>
      </c>
      <c r="C15" s="47" t="s">
        <v>553</v>
      </c>
      <c r="D15" s="4">
        <v>15</v>
      </c>
      <c r="E15" s="3" t="s">
        <v>552</v>
      </c>
      <c r="F15" s="180"/>
      <c r="G15" s="27">
        <f>D15*F15</f>
        <v>0</v>
      </c>
      <c r="H15" s="46"/>
      <c r="I15" s="46"/>
      <c r="J15" s="46"/>
      <c r="K15" s="46"/>
      <c r="L15" s="46"/>
      <c r="M15" s="46"/>
      <c r="N15" s="46"/>
      <c r="O15" s="46"/>
      <c r="P15" s="46"/>
      <c r="Q15" s="46"/>
    </row>
    <row r="16" spans="2:17" ht="53.25" customHeight="1">
      <c r="B16" s="4" t="s">
        <v>746</v>
      </c>
      <c r="C16" s="47" t="s">
        <v>554</v>
      </c>
      <c r="D16" s="4">
        <v>10</v>
      </c>
      <c r="E16" s="3" t="s">
        <v>552</v>
      </c>
      <c r="F16" s="180"/>
      <c r="G16" s="27">
        <f>D16*F16</f>
        <v>0</v>
      </c>
      <c r="H16" s="46"/>
      <c r="I16" s="46"/>
      <c r="J16" s="46"/>
      <c r="K16" s="46"/>
      <c r="L16" s="46"/>
      <c r="M16" s="46"/>
      <c r="N16" s="46"/>
      <c r="O16" s="46"/>
      <c r="P16" s="46"/>
      <c r="Q16" s="46"/>
    </row>
    <row r="17" spans="2:17" ht="15">
      <c r="B17" s="15" t="s">
        <v>752</v>
      </c>
      <c r="C17" s="15" t="s">
        <v>753</v>
      </c>
      <c r="D17" s="15"/>
      <c r="E17" s="15"/>
      <c r="F17" s="181"/>
      <c r="G17" s="70">
        <f>+SUBTOTAL(9,G18:G31)</f>
        <v>0</v>
      </c>
      <c r="H17" s="46"/>
      <c r="I17" s="46"/>
      <c r="J17" s="46"/>
      <c r="K17" s="46"/>
      <c r="L17" s="46"/>
      <c r="M17" s="46"/>
      <c r="N17" s="46"/>
      <c r="O17" s="46"/>
      <c r="P17" s="46"/>
      <c r="Q17" s="46"/>
    </row>
    <row r="18" spans="2:17" ht="71.25">
      <c r="B18" s="4" t="s">
        <v>756</v>
      </c>
      <c r="C18" s="47" t="s">
        <v>754</v>
      </c>
      <c r="D18" s="4">
        <v>30</v>
      </c>
      <c r="E18" s="3" t="s">
        <v>552</v>
      </c>
      <c r="F18" s="180"/>
      <c r="G18" s="27">
        <f>D18*F18</f>
        <v>0</v>
      </c>
      <c r="H18" s="46"/>
      <c r="I18" s="46"/>
      <c r="J18" s="46"/>
      <c r="K18" s="46"/>
      <c r="L18" s="46"/>
      <c r="M18" s="46"/>
      <c r="N18" s="46"/>
      <c r="O18" s="46"/>
      <c r="P18" s="46"/>
      <c r="Q18" s="46"/>
    </row>
    <row r="19" spans="2:17" ht="79.5" customHeight="1">
      <c r="B19" s="4" t="s">
        <v>757</v>
      </c>
      <c r="C19" s="47" t="s">
        <v>755</v>
      </c>
      <c r="D19" s="4">
        <v>4</v>
      </c>
      <c r="E19" s="3" t="s">
        <v>552</v>
      </c>
      <c r="F19" s="180"/>
      <c r="G19" s="27">
        <f aca="true" t="shared" si="0" ref="G19:G26">D19*F19</f>
        <v>0</v>
      </c>
      <c r="H19" s="46"/>
      <c r="I19" s="46"/>
      <c r="J19" s="46"/>
      <c r="K19" s="46"/>
      <c r="L19" s="46"/>
      <c r="M19" s="46"/>
      <c r="N19" s="46"/>
      <c r="O19" s="46"/>
      <c r="P19" s="46"/>
      <c r="Q19" s="46"/>
    </row>
    <row r="20" spans="2:17" ht="72.75" customHeight="1">
      <c r="B20" s="4" t="s">
        <v>757</v>
      </c>
      <c r="C20" s="47" t="s">
        <v>765</v>
      </c>
      <c r="D20" s="4">
        <v>1</v>
      </c>
      <c r="E20" s="3" t="s">
        <v>552</v>
      </c>
      <c r="F20" s="180"/>
      <c r="G20" s="27">
        <f>D20*F20</f>
        <v>0</v>
      </c>
      <c r="H20" s="46"/>
      <c r="I20" s="46"/>
      <c r="J20" s="46"/>
      <c r="K20" s="46"/>
      <c r="L20" s="46"/>
      <c r="M20" s="46"/>
      <c r="N20" s="46"/>
      <c r="O20" s="46"/>
      <c r="P20" s="46"/>
      <c r="Q20" s="46"/>
    </row>
    <row r="21" spans="2:17" ht="71.25">
      <c r="B21" s="4" t="s">
        <v>758</v>
      </c>
      <c r="C21" s="47" t="s">
        <v>764</v>
      </c>
      <c r="D21" s="4">
        <v>1</v>
      </c>
      <c r="E21" s="3" t="s">
        <v>552</v>
      </c>
      <c r="F21" s="180"/>
      <c r="G21" s="27">
        <f t="shared" si="0"/>
        <v>0</v>
      </c>
      <c r="H21" s="46"/>
      <c r="I21" s="46"/>
      <c r="J21" s="46"/>
      <c r="K21" s="46"/>
      <c r="L21" s="46"/>
      <c r="M21" s="46"/>
      <c r="N21" s="46"/>
      <c r="O21" s="46"/>
      <c r="P21" s="46"/>
      <c r="Q21" s="46"/>
    </row>
    <row r="22" spans="2:17" ht="57">
      <c r="B22" s="4" t="s">
        <v>759</v>
      </c>
      <c r="C22" s="47" t="s">
        <v>775</v>
      </c>
      <c r="D22" s="4">
        <v>11</v>
      </c>
      <c r="E22" s="3" t="s">
        <v>552</v>
      </c>
      <c r="F22" s="180"/>
      <c r="G22" s="27">
        <f t="shared" si="0"/>
        <v>0</v>
      </c>
      <c r="H22" s="46"/>
      <c r="I22" s="46"/>
      <c r="J22" s="46"/>
      <c r="K22" s="46"/>
      <c r="L22" s="46"/>
      <c r="M22" s="46"/>
      <c r="N22" s="46"/>
      <c r="O22" s="46"/>
      <c r="P22" s="46"/>
      <c r="Q22" s="46"/>
    </row>
    <row r="23" spans="2:17" ht="53.25" customHeight="1">
      <c r="B23" s="4" t="s">
        <v>760</v>
      </c>
      <c r="C23" s="47" t="s">
        <v>776</v>
      </c>
      <c r="D23" s="4">
        <v>42</v>
      </c>
      <c r="E23" s="3" t="s">
        <v>552</v>
      </c>
      <c r="F23" s="180"/>
      <c r="G23" s="27">
        <f>D23*F23</f>
        <v>0</v>
      </c>
      <c r="H23" s="46"/>
      <c r="I23" s="46"/>
      <c r="J23" s="46"/>
      <c r="K23" s="46"/>
      <c r="L23" s="46"/>
      <c r="M23" s="46"/>
      <c r="N23" s="46"/>
      <c r="O23" s="46"/>
      <c r="P23" s="46"/>
      <c r="Q23" s="46"/>
    </row>
    <row r="24" spans="2:17" ht="57">
      <c r="B24" s="4" t="s">
        <v>761</v>
      </c>
      <c r="C24" s="47" t="s">
        <v>777</v>
      </c>
      <c r="D24" s="4">
        <v>1</v>
      </c>
      <c r="E24" s="3" t="s">
        <v>552</v>
      </c>
      <c r="F24" s="180"/>
      <c r="G24" s="27">
        <f>D24*F24</f>
        <v>0</v>
      </c>
      <c r="H24" s="46"/>
      <c r="I24" s="46"/>
      <c r="J24" s="46"/>
      <c r="K24" s="46"/>
      <c r="L24" s="46"/>
      <c r="M24" s="46"/>
      <c r="N24" s="46"/>
      <c r="O24" s="46"/>
      <c r="P24" s="46"/>
      <c r="Q24" s="46"/>
    </row>
    <row r="25" spans="2:17" ht="53.25" customHeight="1">
      <c r="B25" s="4" t="s">
        <v>762</v>
      </c>
      <c r="C25" s="47" t="s">
        <v>778</v>
      </c>
      <c r="D25" s="4">
        <v>42</v>
      </c>
      <c r="E25" s="3" t="s">
        <v>552</v>
      </c>
      <c r="F25" s="180"/>
      <c r="G25" s="27">
        <f t="shared" si="0"/>
        <v>0</v>
      </c>
      <c r="H25" s="46"/>
      <c r="I25" s="46"/>
      <c r="J25" s="46"/>
      <c r="K25" s="46"/>
      <c r="L25" s="46"/>
      <c r="M25" s="46"/>
      <c r="N25" s="46"/>
      <c r="O25" s="46"/>
      <c r="P25" s="46"/>
      <c r="Q25" s="46"/>
    </row>
    <row r="26" spans="2:17" ht="53.25" customHeight="1">
      <c r="B26" s="4" t="s">
        <v>763</v>
      </c>
      <c r="C26" s="47" t="s">
        <v>779</v>
      </c>
      <c r="D26" s="4">
        <v>1</v>
      </c>
      <c r="E26" s="3" t="s">
        <v>552</v>
      </c>
      <c r="F26" s="180"/>
      <c r="G26" s="27">
        <f t="shared" si="0"/>
        <v>0</v>
      </c>
      <c r="H26" s="46"/>
      <c r="I26" s="46"/>
      <c r="J26" s="46"/>
      <c r="K26" s="46"/>
      <c r="L26" s="46"/>
      <c r="M26" s="46"/>
      <c r="N26" s="46"/>
      <c r="O26" s="46"/>
      <c r="P26" s="46"/>
      <c r="Q26" s="46"/>
    </row>
    <row r="27" spans="2:17" ht="40.5" customHeight="1">
      <c r="B27" s="4" t="s">
        <v>766</v>
      </c>
      <c r="C27" s="47" t="s">
        <v>780</v>
      </c>
      <c r="D27" s="4">
        <v>43</v>
      </c>
      <c r="E27" s="3" t="s">
        <v>552</v>
      </c>
      <c r="F27" s="180"/>
      <c r="G27" s="27">
        <f>D27*F27</f>
        <v>0</v>
      </c>
      <c r="H27" s="46"/>
      <c r="I27" s="46"/>
      <c r="J27" s="46"/>
      <c r="K27" s="46"/>
      <c r="L27" s="46"/>
      <c r="M27" s="46"/>
      <c r="N27" s="46"/>
      <c r="O27" s="46"/>
      <c r="P27" s="46"/>
      <c r="Q27" s="46"/>
    </row>
    <row r="28" spans="2:17" ht="40.5" customHeight="1">
      <c r="B28" s="4" t="s">
        <v>767</v>
      </c>
      <c r="C28" s="47" t="s">
        <v>771</v>
      </c>
      <c r="D28" s="4">
        <v>19</v>
      </c>
      <c r="E28" s="3" t="s">
        <v>552</v>
      </c>
      <c r="F28" s="180"/>
      <c r="G28" s="27">
        <f>D28*F28</f>
        <v>0</v>
      </c>
      <c r="H28" s="46"/>
      <c r="I28" s="46"/>
      <c r="J28" s="46"/>
      <c r="K28" s="46"/>
      <c r="L28" s="46"/>
      <c r="M28" s="46"/>
      <c r="N28" s="46"/>
      <c r="O28" s="46"/>
      <c r="P28" s="46"/>
      <c r="Q28" s="46"/>
    </row>
    <row r="29" spans="2:17" ht="48" customHeight="1">
      <c r="B29" s="4" t="s">
        <v>768</v>
      </c>
      <c r="C29" s="47" t="s">
        <v>772</v>
      </c>
      <c r="D29" s="4">
        <v>18</v>
      </c>
      <c r="E29" s="3" t="s">
        <v>552</v>
      </c>
      <c r="F29" s="180"/>
      <c r="G29" s="27">
        <f>D29*F29</f>
        <v>0</v>
      </c>
      <c r="H29" s="46"/>
      <c r="I29" s="46"/>
      <c r="J29" s="46"/>
      <c r="K29" s="46"/>
      <c r="L29" s="46"/>
      <c r="M29" s="46"/>
      <c r="N29" s="46"/>
      <c r="O29" s="46"/>
      <c r="P29" s="46"/>
      <c r="Q29" s="46"/>
    </row>
    <row r="30" spans="2:17" ht="42.75" customHeight="1">
      <c r="B30" s="4" t="s">
        <v>769</v>
      </c>
      <c r="C30" s="47" t="s">
        <v>773</v>
      </c>
      <c r="D30" s="4">
        <v>18</v>
      </c>
      <c r="E30" s="3" t="s">
        <v>552</v>
      </c>
      <c r="F30" s="180"/>
      <c r="G30" s="27">
        <f>D30*F30</f>
        <v>0</v>
      </c>
      <c r="H30" s="46"/>
      <c r="I30" s="46"/>
      <c r="J30" s="46"/>
      <c r="K30" s="46"/>
      <c r="L30" s="46"/>
      <c r="M30" s="46"/>
      <c r="N30" s="46"/>
      <c r="O30" s="46"/>
      <c r="P30" s="46"/>
      <c r="Q30" s="46"/>
    </row>
    <row r="31" spans="2:17" ht="42" customHeight="1">
      <c r="B31" s="4" t="s">
        <v>770</v>
      </c>
      <c r="C31" s="47" t="s">
        <v>774</v>
      </c>
      <c r="D31" s="4">
        <v>11</v>
      </c>
      <c r="E31" s="3" t="s">
        <v>552</v>
      </c>
      <c r="F31" s="180"/>
      <c r="G31" s="27">
        <f>D31*F31</f>
        <v>0</v>
      </c>
      <c r="H31" s="46"/>
      <c r="I31" s="46"/>
      <c r="J31" s="46"/>
      <c r="K31" s="46"/>
      <c r="L31" s="46"/>
      <c r="M31" s="46"/>
      <c r="N31" s="46"/>
      <c r="O31" s="46"/>
      <c r="P31" s="46"/>
      <c r="Q31" s="46"/>
    </row>
    <row r="32" spans="2:17" ht="15">
      <c r="B32" s="52"/>
      <c r="C32" s="135" t="s">
        <v>453</v>
      </c>
      <c r="D32" s="136"/>
      <c r="E32" s="136"/>
      <c r="F32" s="137"/>
      <c r="G32" s="53">
        <f>+SUBTOTAL(9,G14:G31)</f>
        <v>0</v>
      </c>
      <c r="H32" s="46"/>
      <c r="I32" s="46"/>
      <c r="J32" s="46"/>
      <c r="K32" s="46"/>
      <c r="L32" s="46"/>
      <c r="M32" s="46"/>
      <c r="N32" s="46"/>
      <c r="O32" s="46"/>
      <c r="P32" s="46"/>
      <c r="Q32" s="46"/>
    </row>
    <row r="34" spans="2:7" ht="15.75">
      <c r="B34" s="122" t="s">
        <v>459</v>
      </c>
      <c r="C34" s="46"/>
      <c r="D34" s="46"/>
      <c r="E34" s="46"/>
      <c r="F34" s="46"/>
      <c r="G34" s="46"/>
    </row>
    <row r="35" spans="2:7" ht="15">
      <c r="B35" s="46"/>
      <c r="C35" s="46"/>
      <c r="D35" s="46"/>
      <c r="E35" s="46"/>
      <c r="F35" s="46"/>
      <c r="G35" s="46"/>
    </row>
    <row r="36" spans="2:7" ht="47.25" customHeight="1">
      <c r="B36" s="165" t="s">
        <v>781</v>
      </c>
      <c r="C36" s="166"/>
      <c r="D36" s="166"/>
      <c r="E36" s="166"/>
      <c r="F36" s="166"/>
      <c r="G36" s="167"/>
    </row>
    <row r="62" spans="8:17" ht="15">
      <c r="H62" s="46"/>
      <c r="I62" s="46"/>
      <c r="J62" s="46"/>
      <c r="K62" s="46"/>
      <c r="L62" s="46"/>
      <c r="M62" s="46"/>
      <c r="N62" s="46"/>
      <c r="O62" s="46"/>
      <c r="P62" s="46"/>
      <c r="Q62" s="46"/>
    </row>
    <row r="63" spans="8:17" ht="15">
      <c r="H63" s="46"/>
      <c r="I63" s="46"/>
      <c r="J63" s="46"/>
      <c r="K63" s="46"/>
      <c r="L63" s="46"/>
      <c r="M63" s="46"/>
      <c r="N63" s="46"/>
      <c r="O63" s="46"/>
      <c r="P63" s="46"/>
      <c r="Q63" s="46"/>
    </row>
    <row r="64" spans="8:17" ht="15">
      <c r="H64" s="46"/>
      <c r="I64" s="46"/>
      <c r="J64" s="46"/>
      <c r="K64" s="46"/>
      <c r="L64" s="46"/>
      <c r="M64" s="46"/>
      <c r="N64" s="46"/>
      <c r="O64" s="46"/>
      <c r="P64" s="46"/>
      <c r="Q64" s="46"/>
    </row>
    <row r="65" spans="8:17" ht="15">
      <c r="H65" s="46"/>
      <c r="I65" s="46"/>
      <c r="J65" s="46"/>
      <c r="K65" s="46"/>
      <c r="L65" s="46"/>
      <c r="M65" s="46"/>
      <c r="N65" s="46"/>
      <c r="O65" s="46"/>
      <c r="P65" s="46"/>
      <c r="Q65" s="46"/>
    </row>
    <row r="66" spans="8:17" ht="15">
      <c r="H66" s="46"/>
      <c r="I66" s="46"/>
      <c r="J66" s="46"/>
      <c r="K66" s="46"/>
      <c r="L66" s="46"/>
      <c r="M66" s="46"/>
      <c r="N66" s="46"/>
      <c r="O66" s="46"/>
      <c r="P66" s="46"/>
      <c r="Q66" s="46"/>
    </row>
    <row r="67" spans="8:17" ht="15">
      <c r="H67" s="46"/>
      <c r="I67" s="46"/>
      <c r="J67" s="46"/>
      <c r="K67" s="46"/>
      <c r="L67" s="46"/>
      <c r="M67" s="46"/>
      <c r="N67" s="46"/>
      <c r="O67" s="46"/>
      <c r="P67" s="46"/>
      <c r="Q67" s="46"/>
    </row>
    <row r="68" spans="8:17" ht="15">
      <c r="H68" s="46"/>
      <c r="I68" s="46"/>
      <c r="J68" s="46"/>
      <c r="K68" s="46"/>
      <c r="L68" s="46"/>
      <c r="M68" s="46"/>
      <c r="N68" s="46"/>
      <c r="O68" s="46"/>
      <c r="P68" s="46"/>
      <c r="Q68" s="46"/>
    </row>
    <row r="69" spans="8:17" ht="15">
      <c r="H69" s="46"/>
      <c r="I69" s="46"/>
      <c r="J69" s="46"/>
      <c r="K69" s="46"/>
      <c r="L69" s="46"/>
      <c r="M69" s="46"/>
      <c r="N69" s="46"/>
      <c r="O69" s="46"/>
      <c r="P69" s="46"/>
      <c r="Q69" s="46"/>
    </row>
    <row r="70" spans="8:17" ht="15">
      <c r="H70" s="46"/>
      <c r="I70" s="46"/>
      <c r="J70" s="46"/>
      <c r="K70" s="46"/>
      <c r="L70" s="46"/>
      <c r="M70" s="46"/>
      <c r="N70" s="46"/>
      <c r="O70" s="46"/>
      <c r="P70" s="46"/>
      <c r="Q70" s="46"/>
    </row>
    <row r="71" spans="8:17" ht="15">
      <c r="H71" s="46"/>
      <c r="I71" s="46"/>
      <c r="J71" s="46"/>
      <c r="K71" s="46"/>
      <c r="L71" s="46"/>
      <c r="M71" s="46"/>
      <c r="N71" s="46"/>
      <c r="O71" s="46"/>
      <c r="P71" s="46"/>
      <c r="Q71" s="46"/>
    </row>
    <row r="72" spans="8:17" ht="15">
      <c r="H72" s="46"/>
      <c r="I72" s="46"/>
      <c r="J72" s="46"/>
      <c r="K72" s="46"/>
      <c r="L72" s="46"/>
      <c r="M72" s="46"/>
      <c r="N72" s="46"/>
      <c r="O72" s="46"/>
      <c r="P72" s="46"/>
      <c r="Q72" s="46"/>
    </row>
    <row r="73" spans="8:17" ht="15">
      <c r="H73" s="46"/>
      <c r="I73" s="46"/>
      <c r="J73" s="46"/>
      <c r="K73" s="46"/>
      <c r="L73" s="46"/>
      <c r="M73" s="46"/>
      <c r="N73" s="46"/>
      <c r="O73" s="46"/>
      <c r="P73" s="46"/>
      <c r="Q73" s="46"/>
    </row>
    <row r="74" spans="8:17" ht="15">
      <c r="H74" s="46"/>
      <c r="I74" s="46"/>
      <c r="J74" s="46"/>
      <c r="K74" s="46"/>
      <c r="L74" s="46"/>
      <c r="M74" s="46"/>
      <c r="N74" s="46"/>
      <c r="O74" s="46"/>
      <c r="P74" s="46"/>
      <c r="Q74" s="46"/>
    </row>
    <row r="75" spans="8:17" ht="15">
      <c r="H75" s="46"/>
      <c r="I75" s="46"/>
      <c r="J75" s="46"/>
      <c r="K75" s="46"/>
      <c r="L75" s="46"/>
      <c r="M75" s="46"/>
      <c r="N75" s="46"/>
      <c r="O75" s="46"/>
      <c r="P75" s="46"/>
      <c r="Q75" s="46"/>
    </row>
    <row r="76" spans="8:17" ht="15">
      <c r="H76" s="46"/>
      <c r="I76" s="46"/>
      <c r="J76" s="46"/>
      <c r="K76" s="46"/>
      <c r="L76" s="46"/>
      <c r="M76" s="46"/>
      <c r="N76" s="46"/>
      <c r="O76" s="46"/>
      <c r="P76" s="46"/>
      <c r="Q76" s="46"/>
    </row>
    <row r="77" spans="8:17" ht="15">
      <c r="H77" s="46"/>
      <c r="I77" s="46"/>
      <c r="J77" s="46"/>
      <c r="K77" s="46"/>
      <c r="L77" s="46"/>
      <c r="M77" s="46"/>
      <c r="N77" s="46"/>
      <c r="O77" s="46"/>
      <c r="P77" s="46"/>
      <c r="Q77" s="46"/>
    </row>
    <row r="78" spans="8:17" ht="15">
      <c r="H78" s="46"/>
      <c r="I78" s="46"/>
      <c r="J78" s="46"/>
      <c r="K78" s="46"/>
      <c r="L78" s="46"/>
      <c r="M78" s="46"/>
      <c r="N78" s="46"/>
      <c r="O78" s="46"/>
      <c r="P78" s="46"/>
      <c r="Q78" s="46"/>
    </row>
    <row r="79" spans="8:17" ht="15">
      <c r="H79" s="46"/>
      <c r="I79" s="46"/>
      <c r="J79" s="46"/>
      <c r="K79" s="46"/>
      <c r="L79" s="46"/>
      <c r="M79" s="46"/>
      <c r="N79" s="46"/>
      <c r="O79" s="46"/>
      <c r="P79" s="46"/>
      <c r="Q79" s="46"/>
    </row>
    <row r="80" spans="8:17" ht="15">
      <c r="H80" s="46"/>
      <c r="I80" s="46"/>
      <c r="J80" s="46"/>
      <c r="K80" s="46"/>
      <c r="L80" s="46"/>
      <c r="M80" s="46"/>
      <c r="N80" s="46"/>
      <c r="O80" s="46"/>
      <c r="P80" s="46"/>
      <c r="Q80" s="46"/>
    </row>
    <row r="81" spans="8:17" ht="15">
      <c r="H81" s="46"/>
      <c r="I81" s="46"/>
      <c r="J81" s="46"/>
      <c r="K81" s="46"/>
      <c r="L81" s="46"/>
      <c r="M81" s="46"/>
      <c r="N81" s="46"/>
      <c r="O81" s="46"/>
      <c r="P81" s="46"/>
      <c r="Q81" s="46"/>
    </row>
    <row r="82" spans="8:17" ht="15">
      <c r="H82" s="46"/>
      <c r="I82" s="46"/>
      <c r="J82" s="46"/>
      <c r="K82" s="46"/>
      <c r="L82" s="46"/>
      <c r="M82" s="46"/>
      <c r="N82" s="46"/>
      <c r="O82" s="46"/>
      <c r="P82" s="46"/>
      <c r="Q82" s="46"/>
    </row>
    <row r="83" spans="8:17" ht="15">
      <c r="H83" s="46"/>
      <c r="I83" s="46"/>
      <c r="J83" s="46"/>
      <c r="K83" s="46"/>
      <c r="L83" s="46"/>
      <c r="M83" s="46"/>
      <c r="N83" s="46"/>
      <c r="O83" s="46"/>
      <c r="P83" s="46"/>
      <c r="Q83" s="46"/>
    </row>
    <row r="84" spans="8:17" ht="15">
      <c r="H84" s="46"/>
      <c r="I84" s="46"/>
      <c r="J84" s="46"/>
      <c r="K84" s="46"/>
      <c r="L84" s="46"/>
      <c r="M84" s="46"/>
      <c r="N84" s="46"/>
      <c r="O84" s="46"/>
      <c r="P84" s="46"/>
      <c r="Q84" s="46"/>
    </row>
    <row r="85" spans="8:17" ht="15">
      <c r="H85" s="46"/>
      <c r="I85" s="46"/>
      <c r="J85" s="46"/>
      <c r="K85" s="46"/>
      <c r="L85" s="46"/>
      <c r="M85" s="46"/>
      <c r="N85" s="46"/>
      <c r="O85" s="46"/>
      <c r="P85" s="46"/>
      <c r="Q85" s="46"/>
    </row>
    <row r="86" spans="8:17" ht="15">
      <c r="H86" s="46"/>
      <c r="I86" s="46"/>
      <c r="J86" s="46"/>
      <c r="K86" s="46"/>
      <c r="L86" s="46"/>
      <c r="M86" s="46"/>
      <c r="N86" s="46"/>
      <c r="O86" s="46"/>
      <c r="P86" s="46"/>
      <c r="Q86" s="46"/>
    </row>
    <row r="87" spans="8:17" ht="15">
      <c r="H87" s="46"/>
      <c r="I87" s="46"/>
      <c r="J87" s="46"/>
      <c r="K87" s="46"/>
      <c r="L87" s="46"/>
      <c r="M87" s="46"/>
      <c r="N87" s="46"/>
      <c r="O87" s="46"/>
      <c r="P87" s="46"/>
      <c r="Q87" s="46"/>
    </row>
    <row r="88" spans="8:17" ht="15">
      <c r="H88" s="46"/>
      <c r="I88" s="46"/>
      <c r="J88" s="46"/>
      <c r="K88" s="46"/>
      <c r="L88" s="46"/>
      <c r="M88" s="46"/>
      <c r="N88" s="46"/>
      <c r="O88" s="46"/>
      <c r="P88" s="46"/>
      <c r="Q88" s="46"/>
    </row>
    <row r="89" spans="8:17" ht="15">
      <c r="H89" s="46"/>
      <c r="I89" s="46"/>
      <c r="J89" s="46"/>
      <c r="K89" s="46"/>
      <c r="L89" s="46"/>
      <c r="M89" s="46"/>
      <c r="N89" s="46"/>
      <c r="O89" s="46"/>
      <c r="P89" s="46"/>
      <c r="Q89" s="46"/>
    </row>
    <row r="90" spans="8:17" ht="15">
      <c r="H90" s="46"/>
      <c r="I90" s="46"/>
      <c r="J90" s="46"/>
      <c r="K90" s="46"/>
      <c r="L90" s="46"/>
      <c r="M90" s="46"/>
      <c r="N90" s="46"/>
      <c r="O90" s="46"/>
      <c r="P90" s="46"/>
      <c r="Q90" s="46"/>
    </row>
    <row r="91" spans="8:17" ht="15">
      <c r="H91" s="46"/>
      <c r="I91" s="46"/>
      <c r="J91" s="46"/>
      <c r="K91" s="46"/>
      <c r="L91" s="46"/>
      <c r="M91" s="46"/>
      <c r="N91" s="46"/>
      <c r="O91" s="46"/>
      <c r="P91" s="46"/>
      <c r="Q91" s="46"/>
    </row>
    <row r="92" spans="8:17" ht="15">
      <c r="H92" s="46"/>
      <c r="I92" s="46"/>
      <c r="J92" s="46"/>
      <c r="K92" s="46"/>
      <c r="L92" s="46"/>
      <c r="M92" s="46"/>
      <c r="N92" s="46"/>
      <c r="O92" s="46"/>
      <c r="P92" s="46"/>
      <c r="Q92" s="46"/>
    </row>
    <row r="93" spans="8:17" ht="15">
      <c r="H93" s="46"/>
      <c r="I93" s="46"/>
      <c r="J93" s="46"/>
      <c r="K93" s="46"/>
      <c r="L93" s="46"/>
      <c r="M93" s="46"/>
      <c r="N93" s="46"/>
      <c r="O93" s="46"/>
      <c r="P93" s="46"/>
      <c r="Q93" s="46"/>
    </row>
    <row r="94" spans="8:17" ht="15">
      <c r="H94" s="46"/>
      <c r="I94" s="46"/>
      <c r="J94" s="46"/>
      <c r="K94" s="46"/>
      <c r="L94" s="46"/>
      <c r="M94" s="46"/>
      <c r="N94" s="46"/>
      <c r="O94" s="46"/>
      <c r="P94" s="46"/>
      <c r="Q94" s="46"/>
    </row>
    <row r="95" spans="8:17" ht="15">
      <c r="H95" s="46"/>
      <c r="I95" s="46"/>
      <c r="J95" s="46"/>
      <c r="K95" s="46"/>
      <c r="L95" s="46"/>
      <c r="M95" s="46"/>
      <c r="N95" s="46"/>
      <c r="O95" s="46"/>
      <c r="P95" s="46"/>
      <c r="Q95" s="46"/>
    </row>
    <row r="96" spans="8:17" ht="15">
      <c r="H96" s="46"/>
      <c r="I96" s="46"/>
      <c r="J96" s="46"/>
      <c r="K96" s="46"/>
      <c r="L96" s="46"/>
      <c r="M96" s="46"/>
      <c r="N96" s="46"/>
      <c r="O96" s="46"/>
      <c r="P96" s="46"/>
      <c r="Q96" s="46"/>
    </row>
    <row r="97" spans="8:17" ht="15">
      <c r="H97" s="46"/>
      <c r="I97" s="46"/>
      <c r="J97" s="46"/>
      <c r="K97" s="46"/>
      <c r="L97" s="46"/>
      <c r="M97" s="46"/>
      <c r="N97" s="46"/>
      <c r="O97" s="46"/>
      <c r="P97" s="46"/>
      <c r="Q97" s="46"/>
    </row>
    <row r="98" spans="8:17" ht="15">
      <c r="H98" s="46"/>
      <c r="I98" s="46"/>
      <c r="J98" s="46"/>
      <c r="K98" s="46"/>
      <c r="L98" s="46"/>
      <c r="M98" s="46"/>
      <c r="N98" s="46"/>
      <c r="O98" s="46"/>
      <c r="P98" s="46"/>
      <c r="Q98" s="46"/>
    </row>
    <row r="99" spans="8:17" ht="15">
      <c r="H99" s="46"/>
      <c r="I99" s="46"/>
      <c r="J99" s="46"/>
      <c r="K99" s="46"/>
      <c r="L99" s="46"/>
      <c r="M99" s="46"/>
      <c r="N99" s="46"/>
      <c r="O99" s="46"/>
      <c r="P99" s="46"/>
      <c r="Q99" s="46"/>
    </row>
    <row r="100" spans="8:17" ht="15">
      <c r="H100" s="46"/>
      <c r="I100" s="46"/>
      <c r="J100" s="46"/>
      <c r="K100" s="46"/>
      <c r="L100" s="46"/>
      <c r="M100" s="46"/>
      <c r="N100" s="46"/>
      <c r="O100" s="46"/>
      <c r="P100" s="46"/>
      <c r="Q100" s="46"/>
    </row>
    <row r="101" spans="8:17" ht="15">
      <c r="H101" s="46"/>
      <c r="I101" s="46"/>
      <c r="J101" s="46"/>
      <c r="K101" s="46"/>
      <c r="L101" s="46"/>
      <c r="M101" s="46"/>
      <c r="N101" s="46"/>
      <c r="O101" s="46"/>
      <c r="P101" s="46"/>
      <c r="Q101" s="46"/>
    </row>
    <row r="102" spans="8:17" ht="15">
      <c r="H102" s="46"/>
      <c r="I102" s="46"/>
      <c r="J102" s="46"/>
      <c r="K102" s="46"/>
      <c r="L102" s="46"/>
      <c r="M102" s="46"/>
      <c r="N102" s="46"/>
      <c r="O102" s="46"/>
      <c r="P102" s="46"/>
      <c r="Q102" s="46"/>
    </row>
    <row r="103" spans="8:17" ht="15">
      <c r="H103" s="46"/>
      <c r="I103" s="46"/>
      <c r="J103" s="46"/>
      <c r="K103" s="46"/>
      <c r="L103" s="46"/>
      <c r="M103" s="46"/>
      <c r="N103" s="46"/>
      <c r="O103" s="46"/>
      <c r="P103" s="46"/>
      <c r="Q103" s="46"/>
    </row>
    <row r="104" spans="8:17" ht="15">
      <c r="H104" s="46"/>
      <c r="I104" s="46"/>
      <c r="J104" s="46"/>
      <c r="K104" s="46"/>
      <c r="L104" s="46"/>
      <c r="M104" s="46"/>
      <c r="N104" s="46"/>
      <c r="O104" s="46"/>
      <c r="P104" s="46"/>
      <c r="Q104" s="46"/>
    </row>
    <row r="105" spans="8:17" ht="15">
      <c r="H105" s="46"/>
      <c r="I105" s="46"/>
      <c r="J105" s="46"/>
      <c r="K105" s="46"/>
      <c r="L105" s="46"/>
      <c r="M105" s="46"/>
      <c r="N105" s="46"/>
      <c r="O105" s="46"/>
      <c r="P105" s="46"/>
      <c r="Q105" s="46"/>
    </row>
    <row r="106" spans="8:17" ht="15">
      <c r="H106" s="46"/>
      <c r="I106" s="46"/>
      <c r="J106" s="46"/>
      <c r="K106" s="46"/>
      <c r="L106" s="46"/>
      <c r="M106" s="46"/>
      <c r="N106" s="46"/>
      <c r="O106" s="46"/>
      <c r="P106" s="46"/>
      <c r="Q106" s="46"/>
    </row>
    <row r="107" spans="8:17" ht="15">
      <c r="H107" s="46"/>
      <c r="I107" s="46"/>
      <c r="J107" s="46"/>
      <c r="K107" s="46"/>
      <c r="L107" s="46"/>
      <c r="M107" s="46"/>
      <c r="N107" s="46"/>
      <c r="O107" s="46"/>
      <c r="P107" s="46"/>
      <c r="Q107" s="46"/>
    </row>
    <row r="108" spans="8:17" ht="15">
      <c r="H108" s="46"/>
      <c r="I108" s="46"/>
      <c r="J108" s="46"/>
      <c r="K108" s="46"/>
      <c r="L108" s="46"/>
      <c r="M108" s="46"/>
      <c r="N108" s="46"/>
      <c r="O108" s="46"/>
      <c r="P108" s="46"/>
      <c r="Q108" s="46"/>
    </row>
    <row r="109" spans="8:17" ht="15">
      <c r="H109" s="46"/>
      <c r="I109" s="46"/>
      <c r="J109" s="46"/>
      <c r="K109" s="46"/>
      <c r="L109" s="46"/>
      <c r="M109" s="46"/>
      <c r="N109" s="46"/>
      <c r="O109" s="46"/>
      <c r="P109" s="46"/>
      <c r="Q109" s="46"/>
    </row>
    <row r="110" spans="8:17" ht="15">
      <c r="H110" s="46"/>
      <c r="I110" s="46"/>
      <c r="J110" s="46"/>
      <c r="K110" s="46"/>
      <c r="L110" s="46"/>
      <c r="M110" s="46"/>
      <c r="N110" s="46"/>
      <c r="O110" s="46"/>
      <c r="P110" s="46"/>
      <c r="Q110" s="46"/>
    </row>
    <row r="111" spans="8:17" ht="15">
      <c r="H111" s="46"/>
      <c r="I111" s="46"/>
      <c r="J111" s="46"/>
      <c r="K111" s="46"/>
      <c r="L111" s="46"/>
      <c r="M111" s="46"/>
      <c r="N111" s="46"/>
      <c r="O111" s="46"/>
      <c r="P111" s="46"/>
      <c r="Q111" s="46"/>
    </row>
    <row r="112" spans="8:17" ht="15">
      <c r="H112" s="46"/>
      <c r="I112" s="46"/>
      <c r="J112" s="46"/>
      <c r="K112" s="46"/>
      <c r="L112" s="46"/>
      <c r="M112" s="46"/>
      <c r="N112" s="46"/>
      <c r="O112" s="46"/>
      <c r="P112" s="46"/>
      <c r="Q112" s="46"/>
    </row>
    <row r="113" spans="8:17" ht="15">
      <c r="H113" s="46"/>
      <c r="I113" s="46"/>
      <c r="J113" s="46"/>
      <c r="K113" s="46"/>
      <c r="L113" s="46"/>
      <c r="M113" s="46"/>
      <c r="N113" s="46"/>
      <c r="O113" s="46"/>
      <c r="P113" s="46"/>
      <c r="Q113" s="46"/>
    </row>
    <row r="114" spans="8:17" ht="15">
      <c r="H114" s="46"/>
      <c r="I114" s="46"/>
      <c r="J114" s="46"/>
      <c r="K114" s="46"/>
      <c r="L114" s="46"/>
      <c r="M114" s="46"/>
      <c r="N114" s="46"/>
      <c r="O114" s="46"/>
      <c r="P114" s="46"/>
      <c r="Q114" s="46"/>
    </row>
    <row r="115" spans="8:17" ht="15">
      <c r="H115" s="46"/>
      <c r="I115" s="46"/>
      <c r="J115" s="46"/>
      <c r="K115" s="46"/>
      <c r="L115" s="46"/>
      <c r="M115" s="46"/>
      <c r="N115" s="46"/>
      <c r="O115" s="46"/>
      <c r="P115" s="46"/>
      <c r="Q115" s="46"/>
    </row>
    <row r="116" spans="8:17" ht="15">
      <c r="H116" s="46"/>
      <c r="I116" s="46"/>
      <c r="J116" s="46"/>
      <c r="K116" s="46"/>
      <c r="L116" s="46"/>
      <c r="M116" s="46"/>
      <c r="N116" s="46"/>
      <c r="O116" s="46"/>
      <c r="P116" s="46"/>
      <c r="Q116" s="46"/>
    </row>
    <row r="117" spans="8:17" ht="15">
      <c r="H117" s="46"/>
      <c r="I117" s="46"/>
      <c r="J117" s="46"/>
      <c r="K117" s="46"/>
      <c r="L117" s="46"/>
      <c r="M117" s="46"/>
      <c r="N117" s="46"/>
      <c r="O117" s="46"/>
      <c r="P117" s="46"/>
      <c r="Q117" s="46"/>
    </row>
    <row r="118" spans="8:17" ht="15">
      <c r="H118" s="46"/>
      <c r="I118" s="46"/>
      <c r="J118" s="46"/>
      <c r="K118" s="46"/>
      <c r="L118" s="46"/>
      <c r="M118" s="46"/>
      <c r="N118" s="46"/>
      <c r="O118" s="46"/>
      <c r="P118" s="46"/>
      <c r="Q118" s="46"/>
    </row>
    <row r="119" spans="8:17" ht="15">
      <c r="H119" s="46"/>
      <c r="I119" s="46"/>
      <c r="J119" s="46"/>
      <c r="K119" s="46"/>
      <c r="L119" s="46"/>
      <c r="M119" s="46"/>
      <c r="N119" s="46"/>
      <c r="O119" s="46"/>
      <c r="P119" s="46"/>
      <c r="Q119" s="46"/>
    </row>
    <row r="120" spans="8:17" ht="15">
      <c r="H120" s="46"/>
      <c r="I120" s="46"/>
      <c r="J120" s="46"/>
      <c r="K120" s="46"/>
      <c r="L120" s="46"/>
      <c r="M120" s="46"/>
      <c r="N120" s="46"/>
      <c r="O120" s="46"/>
      <c r="P120" s="46"/>
      <c r="Q120" s="46"/>
    </row>
    <row r="121" spans="8:17" ht="15">
      <c r="H121" s="46"/>
      <c r="I121" s="46"/>
      <c r="J121" s="46"/>
      <c r="K121" s="46"/>
      <c r="L121" s="46"/>
      <c r="M121" s="46"/>
      <c r="N121" s="46"/>
      <c r="O121" s="46"/>
      <c r="P121" s="46"/>
      <c r="Q121" s="46"/>
    </row>
    <row r="122" spans="8:17" ht="15">
      <c r="H122" s="46"/>
      <c r="I122" s="46"/>
      <c r="J122" s="46"/>
      <c r="K122" s="46"/>
      <c r="L122" s="46"/>
      <c r="M122" s="46"/>
      <c r="N122" s="46"/>
      <c r="O122" s="46"/>
      <c r="P122" s="46"/>
      <c r="Q122" s="46"/>
    </row>
    <row r="123" spans="8:17" ht="15">
      <c r="H123" s="46"/>
      <c r="I123" s="46"/>
      <c r="J123" s="46"/>
      <c r="K123" s="46"/>
      <c r="L123" s="46"/>
      <c r="M123" s="46"/>
      <c r="N123" s="46"/>
      <c r="O123" s="46"/>
      <c r="P123" s="46"/>
      <c r="Q123" s="46"/>
    </row>
    <row r="124" spans="8:17" ht="15">
      <c r="H124" s="46"/>
      <c r="I124" s="46"/>
      <c r="J124" s="46"/>
      <c r="K124" s="46"/>
      <c r="L124" s="46"/>
      <c r="M124" s="46"/>
      <c r="N124" s="46"/>
      <c r="O124" s="46"/>
      <c r="P124" s="46"/>
      <c r="Q124" s="46"/>
    </row>
    <row r="125" spans="8:17" ht="15">
      <c r="H125" s="46"/>
      <c r="I125" s="46"/>
      <c r="J125" s="46"/>
      <c r="K125" s="46"/>
      <c r="L125" s="46"/>
      <c r="M125" s="46"/>
      <c r="N125" s="46"/>
      <c r="O125" s="46"/>
      <c r="P125" s="46"/>
      <c r="Q125" s="46"/>
    </row>
    <row r="126" spans="8:17" ht="15">
      <c r="H126" s="46"/>
      <c r="I126" s="46"/>
      <c r="J126" s="46"/>
      <c r="K126" s="46"/>
      <c r="L126" s="46"/>
      <c r="M126" s="46"/>
      <c r="N126" s="46"/>
      <c r="O126" s="46"/>
      <c r="P126" s="46"/>
      <c r="Q126" s="46"/>
    </row>
    <row r="127" spans="8:17" ht="15">
      <c r="H127" s="46"/>
      <c r="I127" s="46"/>
      <c r="J127" s="46"/>
      <c r="K127" s="46"/>
      <c r="L127" s="46"/>
      <c r="M127" s="46"/>
      <c r="N127" s="46"/>
      <c r="O127" s="46"/>
      <c r="P127" s="46"/>
      <c r="Q127" s="46"/>
    </row>
    <row r="128" spans="8:17" ht="15">
      <c r="H128" s="46"/>
      <c r="I128" s="46"/>
      <c r="J128" s="46"/>
      <c r="K128" s="46"/>
      <c r="L128" s="46"/>
      <c r="M128" s="46"/>
      <c r="N128" s="46"/>
      <c r="O128" s="46"/>
      <c r="P128" s="46"/>
      <c r="Q128" s="46"/>
    </row>
    <row r="129" spans="8:17" ht="15">
      <c r="H129" s="46"/>
      <c r="I129" s="46"/>
      <c r="J129" s="46"/>
      <c r="K129" s="46"/>
      <c r="L129" s="46"/>
      <c r="M129" s="46"/>
      <c r="N129" s="46"/>
      <c r="O129" s="46"/>
      <c r="P129" s="46"/>
      <c r="Q129" s="46"/>
    </row>
    <row r="130" spans="8:17" ht="15">
      <c r="H130" s="46"/>
      <c r="I130" s="46"/>
      <c r="J130" s="46"/>
      <c r="K130" s="46"/>
      <c r="L130" s="46"/>
      <c r="M130" s="46"/>
      <c r="N130" s="46"/>
      <c r="O130" s="46"/>
      <c r="P130" s="46"/>
      <c r="Q130" s="46"/>
    </row>
    <row r="131" spans="8:17" ht="15">
      <c r="H131" s="46"/>
      <c r="I131" s="46"/>
      <c r="J131" s="46"/>
      <c r="K131" s="46"/>
      <c r="L131" s="46"/>
      <c r="M131" s="46"/>
      <c r="N131" s="46"/>
      <c r="O131" s="46"/>
      <c r="P131" s="46"/>
      <c r="Q131" s="46"/>
    </row>
    <row r="132" spans="8:17" ht="15">
      <c r="H132" s="46"/>
      <c r="I132" s="46"/>
      <c r="J132" s="46"/>
      <c r="K132" s="46"/>
      <c r="L132" s="46"/>
      <c r="M132" s="46"/>
      <c r="N132" s="46"/>
      <c r="O132" s="46"/>
      <c r="P132" s="46"/>
      <c r="Q132" s="46"/>
    </row>
    <row r="133" spans="8:17" ht="15">
      <c r="H133" s="46"/>
      <c r="I133" s="46"/>
      <c r="J133" s="46"/>
      <c r="K133" s="46"/>
      <c r="L133" s="46"/>
      <c r="M133" s="46"/>
      <c r="N133" s="46"/>
      <c r="O133" s="46"/>
      <c r="P133" s="46"/>
      <c r="Q133" s="46"/>
    </row>
    <row r="134" spans="8:17" ht="15">
      <c r="H134" s="46"/>
      <c r="I134" s="46"/>
      <c r="J134" s="46"/>
      <c r="K134" s="46"/>
      <c r="L134" s="46"/>
      <c r="M134" s="46"/>
      <c r="N134" s="46"/>
      <c r="O134" s="46"/>
      <c r="P134" s="46"/>
      <c r="Q134" s="46"/>
    </row>
    <row r="135" spans="8:17" ht="15">
      <c r="H135" s="46"/>
      <c r="I135" s="46"/>
      <c r="J135" s="46"/>
      <c r="K135" s="46"/>
      <c r="L135" s="46"/>
      <c r="M135" s="46"/>
      <c r="N135" s="46"/>
      <c r="O135" s="46"/>
      <c r="P135" s="46"/>
      <c r="Q135" s="46"/>
    </row>
    <row r="136" spans="8:17" ht="15">
      <c r="H136" s="46"/>
      <c r="I136" s="46"/>
      <c r="J136" s="46"/>
      <c r="K136" s="46"/>
      <c r="L136" s="46"/>
      <c r="M136" s="46"/>
      <c r="N136" s="46"/>
      <c r="O136" s="46"/>
      <c r="P136" s="46"/>
      <c r="Q136" s="46"/>
    </row>
    <row r="137" spans="8:17" ht="15">
      <c r="H137" s="46"/>
      <c r="I137" s="46"/>
      <c r="J137" s="46"/>
      <c r="K137" s="46"/>
      <c r="L137" s="46"/>
      <c r="M137" s="46"/>
      <c r="N137" s="46"/>
      <c r="O137" s="46"/>
      <c r="P137" s="46"/>
      <c r="Q137" s="46"/>
    </row>
    <row r="138" spans="8:17" ht="15">
      <c r="H138" s="46"/>
      <c r="I138" s="46"/>
      <c r="J138" s="46"/>
      <c r="K138" s="46"/>
      <c r="L138" s="46"/>
      <c r="M138" s="46"/>
      <c r="N138" s="46"/>
      <c r="O138" s="46"/>
      <c r="P138" s="46"/>
      <c r="Q138" s="46"/>
    </row>
    <row r="139" spans="8:17" ht="15">
      <c r="H139" s="46"/>
      <c r="I139" s="46"/>
      <c r="J139" s="46"/>
      <c r="K139" s="46"/>
      <c r="L139" s="46"/>
      <c r="M139" s="46"/>
      <c r="N139" s="46"/>
      <c r="O139" s="46"/>
      <c r="P139" s="46"/>
      <c r="Q139" s="46"/>
    </row>
    <row r="140" spans="8:17" ht="15">
      <c r="H140" s="46"/>
      <c r="I140" s="46"/>
      <c r="J140" s="46"/>
      <c r="K140" s="46"/>
      <c r="L140" s="46"/>
      <c r="M140" s="46"/>
      <c r="N140" s="46"/>
      <c r="O140" s="46"/>
      <c r="P140" s="46"/>
      <c r="Q140" s="46"/>
    </row>
    <row r="141" spans="8:17" ht="15">
      <c r="H141" s="46"/>
      <c r="I141" s="46"/>
      <c r="J141" s="46"/>
      <c r="K141" s="46"/>
      <c r="L141" s="46"/>
      <c r="M141" s="46"/>
      <c r="N141" s="46"/>
      <c r="O141" s="46"/>
      <c r="P141" s="46"/>
      <c r="Q141" s="46"/>
    </row>
    <row r="142" spans="8:17" ht="15">
      <c r="H142" s="46"/>
      <c r="I142" s="46"/>
      <c r="J142" s="46"/>
      <c r="K142" s="46"/>
      <c r="L142" s="46"/>
      <c r="M142" s="46"/>
      <c r="N142" s="46"/>
      <c r="O142" s="46"/>
      <c r="P142" s="46"/>
      <c r="Q142" s="46"/>
    </row>
    <row r="143" spans="8:17" ht="15">
      <c r="H143" s="46"/>
      <c r="I143" s="46"/>
      <c r="J143" s="46"/>
      <c r="K143" s="46"/>
      <c r="L143" s="46"/>
      <c r="M143" s="46"/>
      <c r="N143" s="46"/>
      <c r="O143" s="46"/>
      <c r="P143" s="46"/>
      <c r="Q143" s="46"/>
    </row>
    <row r="144" spans="8:17" ht="15">
      <c r="H144" s="46"/>
      <c r="I144" s="46"/>
      <c r="J144" s="46"/>
      <c r="K144" s="46"/>
      <c r="L144" s="46"/>
      <c r="M144" s="46"/>
      <c r="N144" s="46"/>
      <c r="O144" s="46"/>
      <c r="P144" s="46"/>
      <c r="Q144" s="46"/>
    </row>
    <row r="145" spans="8:17" ht="15">
      <c r="H145" s="46"/>
      <c r="I145" s="46"/>
      <c r="J145" s="46"/>
      <c r="K145" s="46"/>
      <c r="L145" s="46"/>
      <c r="M145" s="46"/>
      <c r="N145" s="46"/>
      <c r="O145" s="46"/>
      <c r="P145" s="46"/>
      <c r="Q145" s="46"/>
    </row>
    <row r="146" spans="8:17" ht="15">
      <c r="H146" s="46"/>
      <c r="I146" s="46"/>
      <c r="J146" s="46"/>
      <c r="K146" s="46"/>
      <c r="L146" s="46"/>
      <c r="M146" s="46"/>
      <c r="N146" s="46"/>
      <c r="O146" s="46"/>
      <c r="P146" s="46"/>
      <c r="Q146" s="46"/>
    </row>
    <row r="147" spans="8:17" ht="15">
      <c r="H147" s="46"/>
      <c r="I147" s="46"/>
      <c r="J147" s="46"/>
      <c r="K147" s="46"/>
      <c r="L147" s="46"/>
      <c r="M147" s="46"/>
      <c r="N147" s="46"/>
      <c r="O147" s="46"/>
      <c r="P147" s="46"/>
      <c r="Q147" s="46"/>
    </row>
    <row r="148" spans="8:17" ht="15">
      <c r="H148" s="46"/>
      <c r="I148" s="46"/>
      <c r="J148" s="46"/>
      <c r="K148" s="46"/>
      <c r="L148" s="46"/>
      <c r="M148" s="46"/>
      <c r="N148" s="46"/>
      <c r="O148" s="46"/>
      <c r="P148" s="46"/>
      <c r="Q148" s="46"/>
    </row>
    <row r="149" spans="8:17" ht="15">
      <c r="H149" s="46"/>
      <c r="I149" s="46"/>
      <c r="J149" s="46"/>
      <c r="K149" s="46"/>
      <c r="L149" s="46"/>
      <c r="M149" s="46"/>
      <c r="N149" s="46"/>
      <c r="O149" s="46"/>
      <c r="P149" s="46"/>
      <c r="Q149" s="46"/>
    </row>
    <row r="150" spans="8:17" ht="15">
      <c r="H150" s="46"/>
      <c r="I150" s="46"/>
      <c r="J150" s="46"/>
      <c r="K150" s="46"/>
      <c r="L150" s="46"/>
      <c r="M150" s="46"/>
      <c r="N150" s="46"/>
      <c r="O150" s="46"/>
      <c r="P150" s="46"/>
      <c r="Q150" s="46"/>
    </row>
    <row r="151" spans="8:17" ht="15">
      <c r="H151" s="46"/>
      <c r="I151" s="46"/>
      <c r="J151" s="46"/>
      <c r="K151" s="46"/>
      <c r="L151" s="46"/>
      <c r="M151" s="46"/>
      <c r="N151" s="46"/>
      <c r="O151" s="46"/>
      <c r="P151" s="46"/>
      <c r="Q151" s="46"/>
    </row>
    <row r="152" spans="8:17" ht="15">
      <c r="H152" s="46"/>
      <c r="I152" s="46"/>
      <c r="J152" s="46"/>
      <c r="K152" s="46"/>
      <c r="L152" s="46"/>
      <c r="M152" s="46"/>
      <c r="N152" s="46"/>
      <c r="O152" s="46"/>
      <c r="P152" s="46"/>
      <c r="Q152" s="46"/>
    </row>
    <row r="153" spans="8:17" ht="15">
      <c r="H153" s="46"/>
      <c r="I153" s="46"/>
      <c r="J153" s="46"/>
      <c r="K153" s="46"/>
      <c r="L153" s="46"/>
      <c r="M153" s="46"/>
      <c r="N153" s="46"/>
      <c r="O153" s="46"/>
      <c r="P153" s="46"/>
      <c r="Q153" s="46"/>
    </row>
    <row r="154" spans="8:17" ht="15">
      <c r="H154" s="46"/>
      <c r="I154" s="46"/>
      <c r="J154" s="46"/>
      <c r="K154" s="46"/>
      <c r="L154" s="46"/>
      <c r="M154" s="46"/>
      <c r="N154" s="46"/>
      <c r="O154" s="46"/>
      <c r="P154" s="46"/>
      <c r="Q154" s="46"/>
    </row>
    <row r="155" spans="8:17" ht="15">
      <c r="H155" s="46"/>
      <c r="I155" s="46"/>
      <c r="J155" s="46"/>
      <c r="K155" s="46"/>
      <c r="L155" s="46"/>
      <c r="M155" s="46"/>
      <c r="N155" s="46"/>
      <c r="O155" s="46"/>
      <c r="P155" s="46"/>
      <c r="Q155" s="46"/>
    </row>
    <row r="156" spans="8:17" ht="15">
      <c r="H156" s="46"/>
      <c r="I156" s="46"/>
      <c r="J156" s="46"/>
      <c r="K156" s="46"/>
      <c r="L156" s="46"/>
      <c r="M156" s="46"/>
      <c r="N156" s="46"/>
      <c r="O156" s="46"/>
      <c r="P156" s="46"/>
      <c r="Q156" s="46"/>
    </row>
    <row r="157" spans="8:17" ht="15">
      <c r="H157" s="46"/>
      <c r="I157" s="46"/>
      <c r="J157" s="46"/>
      <c r="K157" s="46"/>
      <c r="L157" s="46"/>
      <c r="M157" s="46"/>
      <c r="N157" s="46"/>
      <c r="O157" s="46"/>
      <c r="P157" s="46"/>
      <c r="Q157" s="46"/>
    </row>
    <row r="158" spans="8:17" ht="15">
      <c r="H158" s="46"/>
      <c r="I158" s="46"/>
      <c r="J158" s="46"/>
      <c r="K158" s="46"/>
      <c r="L158" s="46"/>
      <c r="M158" s="46"/>
      <c r="N158" s="46"/>
      <c r="O158" s="46"/>
      <c r="P158" s="46"/>
      <c r="Q158" s="46"/>
    </row>
    <row r="159" spans="8:17" ht="15">
      <c r="H159" s="46"/>
      <c r="I159" s="46"/>
      <c r="J159" s="46"/>
      <c r="K159" s="46"/>
      <c r="L159" s="46"/>
      <c r="M159" s="46"/>
      <c r="N159" s="46"/>
      <c r="O159" s="46"/>
      <c r="P159" s="46"/>
      <c r="Q159" s="46"/>
    </row>
    <row r="160" spans="8:17" ht="15">
      <c r="H160" s="46"/>
      <c r="I160" s="46"/>
      <c r="J160" s="46"/>
      <c r="K160" s="46"/>
      <c r="L160" s="46"/>
      <c r="M160" s="46"/>
      <c r="N160" s="46"/>
      <c r="O160" s="46"/>
      <c r="P160" s="46"/>
      <c r="Q160" s="46"/>
    </row>
    <row r="161" spans="8:17" ht="15">
      <c r="H161" s="46"/>
      <c r="I161" s="46"/>
      <c r="J161" s="46"/>
      <c r="K161" s="46"/>
      <c r="L161" s="46"/>
      <c r="M161" s="46"/>
      <c r="N161" s="46"/>
      <c r="O161" s="46"/>
      <c r="P161" s="46"/>
      <c r="Q161" s="46"/>
    </row>
    <row r="162" spans="8:17" ht="15">
      <c r="H162" s="46"/>
      <c r="I162" s="46"/>
      <c r="J162" s="46"/>
      <c r="K162" s="46"/>
      <c r="L162" s="46"/>
      <c r="M162" s="46"/>
      <c r="N162" s="46"/>
      <c r="O162" s="46"/>
      <c r="P162" s="46"/>
      <c r="Q162" s="46"/>
    </row>
    <row r="163" spans="8:17" ht="15">
      <c r="H163" s="46"/>
      <c r="I163" s="46"/>
      <c r="J163" s="46"/>
      <c r="K163" s="46"/>
      <c r="L163" s="46"/>
      <c r="M163" s="46"/>
      <c r="N163" s="46"/>
      <c r="O163" s="46"/>
      <c r="P163" s="46"/>
      <c r="Q163" s="46"/>
    </row>
    <row r="164" spans="8:17" ht="15">
      <c r="H164" s="46"/>
      <c r="I164" s="46"/>
      <c r="J164" s="46"/>
      <c r="K164" s="46"/>
      <c r="L164" s="46"/>
      <c r="M164" s="46"/>
      <c r="N164" s="46"/>
      <c r="O164" s="46"/>
      <c r="P164" s="46"/>
      <c r="Q164" s="46"/>
    </row>
    <row r="165" spans="8:17" ht="15">
      <c r="H165" s="46"/>
      <c r="I165" s="46"/>
      <c r="J165" s="46"/>
      <c r="K165" s="46"/>
      <c r="L165" s="46"/>
      <c r="M165" s="46"/>
      <c r="N165" s="46"/>
      <c r="O165" s="46"/>
      <c r="P165" s="46"/>
      <c r="Q165" s="46"/>
    </row>
    <row r="166" spans="8:17" ht="15">
      <c r="H166" s="46"/>
      <c r="I166" s="46"/>
      <c r="J166" s="46"/>
      <c r="K166" s="46"/>
      <c r="L166" s="46"/>
      <c r="M166" s="46"/>
      <c r="N166" s="46"/>
      <c r="O166" s="46"/>
      <c r="P166" s="46"/>
      <c r="Q166" s="46"/>
    </row>
    <row r="167" spans="8:17" ht="15">
      <c r="H167" s="46"/>
      <c r="I167" s="46"/>
      <c r="J167" s="46"/>
      <c r="K167" s="46"/>
      <c r="L167" s="46"/>
      <c r="M167" s="46"/>
      <c r="N167" s="46"/>
      <c r="O167" s="46"/>
      <c r="P167" s="46"/>
      <c r="Q167" s="46"/>
    </row>
    <row r="168" spans="8:17" ht="15">
      <c r="H168" s="46"/>
      <c r="I168" s="46"/>
      <c r="J168" s="46"/>
      <c r="K168" s="46"/>
      <c r="L168" s="46"/>
      <c r="M168" s="46"/>
      <c r="N168" s="46"/>
      <c r="O168" s="46"/>
      <c r="P168" s="46"/>
      <c r="Q168" s="46"/>
    </row>
    <row r="169" spans="8:17" ht="15">
      <c r="H169" s="46"/>
      <c r="I169" s="46"/>
      <c r="J169" s="46"/>
      <c r="K169" s="46"/>
      <c r="L169" s="46"/>
      <c r="M169" s="46"/>
      <c r="N169" s="46"/>
      <c r="O169" s="46"/>
      <c r="P169" s="46"/>
      <c r="Q169" s="46"/>
    </row>
    <row r="170" spans="8:17" ht="15">
      <c r="H170" s="46"/>
      <c r="I170" s="46"/>
      <c r="J170" s="46"/>
      <c r="K170" s="46"/>
      <c r="L170" s="46"/>
      <c r="M170" s="46"/>
      <c r="N170" s="46"/>
      <c r="O170" s="46"/>
      <c r="P170" s="46"/>
      <c r="Q170" s="46"/>
    </row>
    <row r="171" spans="8:17" ht="15">
      <c r="H171" s="46"/>
      <c r="I171" s="46"/>
      <c r="J171" s="46"/>
      <c r="K171" s="46"/>
      <c r="L171" s="46"/>
      <c r="M171" s="46"/>
      <c r="N171" s="46"/>
      <c r="O171" s="46"/>
      <c r="P171" s="46"/>
      <c r="Q171" s="46"/>
    </row>
    <row r="172" spans="8:17" ht="15">
      <c r="H172" s="46"/>
      <c r="I172" s="46"/>
      <c r="J172" s="46"/>
      <c r="K172" s="46"/>
      <c r="L172" s="46"/>
      <c r="M172" s="46"/>
      <c r="N172" s="46"/>
      <c r="O172" s="46"/>
      <c r="P172" s="46"/>
      <c r="Q172" s="46"/>
    </row>
    <row r="173" spans="8:17" ht="15">
      <c r="H173" s="46"/>
      <c r="I173" s="46"/>
      <c r="J173" s="46"/>
      <c r="K173" s="46"/>
      <c r="L173" s="46"/>
      <c r="M173" s="46"/>
      <c r="N173" s="46"/>
      <c r="O173" s="46"/>
      <c r="P173" s="46"/>
      <c r="Q173" s="46"/>
    </row>
    <row r="174" spans="8:17" ht="15">
      <c r="H174" s="46"/>
      <c r="I174" s="46"/>
      <c r="J174" s="46"/>
      <c r="K174" s="46"/>
      <c r="L174" s="46"/>
      <c r="M174" s="46"/>
      <c r="N174" s="46"/>
      <c r="O174" s="46"/>
      <c r="P174" s="46"/>
      <c r="Q174" s="46"/>
    </row>
    <row r="175" spans="8:17" ht="15">
      <c r="H175" s="46"/>
      <c r="I175" s="46"/>
      <c r="J175" s="46"/>
      <c r="K175" s="46"/>
      <c r="L175" s="46"/>
      <c r="M175" s="46"/>
      <c r="N175" s="46"/>
      <c r="O175" s="46"/>
      <c r="P175" s="46"/>
      <c r="Q175" s="46"/>
    </row>
    <row r="176" spans="8:17" ht="15">
      <c r="H176" s="46"/>
      <c r="I176" s="46"/>
      <c r="J176" s="46"/>
      <c r="K176" s="46"/>
      <c r="L176" s="46"/>
      <c r="M176" s="46"/>
      <c r="N176" s="46"/>
      <c r="O176" s="46"/>
      <c r="P176" s="46"/>
      <c r="Q176" s="46"/>
    </row>
    <row r="177" spans="8:17" ht="15">
      <c r="H177" s="46"/>
      <c r="I177" s="46"/>
      <c r="J177" s="46"/>
      <c r="K177" s="46"/>
      <c r="L177" s="46"/>
      <c r="M177" s="46"/>
      <c r="N177" s="46"/>
      <c r="O177" s="46"/>
      <c r="P177" s="46"/>
      <c r="Q177" s="46"/>
    </row>
    <row r="178" spans="8:17" ht="15">
      <c r="H178" s="46"/>
      <c r="I178" s="46"/>
      <c r="J178" s="46"/>
      <c r="K178" s="46"/>
      <c r="L178" s="46"/>
      <c r="M178" s="46"/>
      <c r="N178" s="46"/>
      <c r="O178" s="46"/>
      <c r="P178" s="46"/>
      <c r="Q178" s="46"/>
    </row>
    <row r="179" spans="8:17" ht="15">
      <c r="H179" s="46"/>
      <c r="I179" s="46"/>
      <c r="J179" s="46"/>
      <c r="K179" s="46"/>
      <c r="L179" s="46"/>
      <c r="M179" s="46"/>
      <c r="N179" s="46"/>
      <c r="O179" s="46"/>
      <c r="P179" s="46"/>
      <c r="Q179" s="46"/>
    </row>
    <row r="180" spans="8:17" ht="15">
      <c r="H180" s="46"/>
      <c r="I180" s="46"/>
      <c r="J180" s="46"/>
      <c r="K180" s="46"/>
      <c r="L180" s="46"/>
      <c r="M180" s="46"/>
      <c r="N180" s="46"/>
      <c r="O180" s="46"/>
      <c r="P180" s="46"/>
      <c r="Q180" s="46"/>
    </row>
    <row r="181" spans="8:17" ht="15">
      <c r="H181" s="46"/>
      <c r="I181" s="46"/>
      <c r="J181" s="46"/>
      <c r="K181" s="46"/>
      <c r="L181" s="46"/>
      <c r="M181" s="46"/>
      <c r="N181" s="46"/>
      <c r="O181" s="46"/>
      <c r="P181" s="46"/>
      <c r="Q181" s="46"/>
    </row>
    <row r="182" spans="8:17" ht="15">
      <c r="H182" s="46"/>
      <c r="I182" s="46"/>
      <c r="J182" s="46"/>
      <c r="K182" s="46"/>
      <c r="L182" s="46"/>
      <c r="M182" s="46"/>
      <c r="N182" s="46"/>
      <c r="O182" s="46"/>
      <c r="P182" s="46"/>
      <c r="Q182" s="46"/>
    </row>
    <row r="183" spans="8:17" ht="15">
      <c r="H183" s="46"/>
      <c r="I183" s="46"/>
      <c r="J183" s="46"/>
      <c r="K183" s="46"/>
      <c r="L183" s="46"/>
      <c r="M183" s="46"/>
      <c r="N183" s="46"/>
      <c r="O183" s="46"/>
      <c r="P183" s="46"/>
      <c r="Q183" s="46"/>
    </row>
    <row r="184" spans="8:17" ht="15">
      <c r="H184" s="46"/>
      <c r="I184" s="46"/>
      <c r="J184" s="46"/>
      <c r="K184" s="46"/>
      <c r="L184" s="46"/>
      <c r="M184" s="46"/>
      <c r="N184" s="46"/>
      <c r="O184" s="46"/>
      <c r="P184" s="46"/>
      <c r="Q184" s="46"/>
    </row>
    <row r="185" spans="8:17" ht="15">
      <c r="H185" s="46"/>
      <c r="I185" s="46"/>
      <c r="J185" s="46"/>
      <c r="K185" s="46"/>
      <c r="L185" s="46"/>
      <c r="M185" s="46"/>
      <c r="N185" s="46"/>
      <c r="O185" s="46"/>
      <c r="P185" s="46"/>
      <c r="Q185" s="46"/>
    </row>
    <row r="186" spans="8:17" ht="15">
      <c r="H186" s="46"/>
      <c r="I186" s="46"/>
      <c r="J186" s="46"/>
      <c r="K186" s="46"/>
      <c r="L186" s="46"/>
      <c r="M186" s="46"/>
      <c r="N186" s="46"/>
      <c r="O186" s="46"/>
      <c r="P186" s="46"/>
      <c r="Q186" s="46"/>
    </row>
    <row r="187" spans="8:17" ht="15">
      <c r="H187" s="46"/>
      <c r="I187" s="46"/>
      <c r="J187" s="46"/>
      <c r="K187" s="46"/>
      <c r="L187" s="46"/>
      <c r="M187" s="46"/>
      <c r="N187" s="46"/>
      <c r="O187" s="46"/>
      <c r="P187" s="46"/>
      <c r="Q187" s="46"/>
    </row>
    <row r="188" spans="8:17" ht="15">
      <c r="H188" s="46"/>
      <c r="I188" s="46"/>
      <c r="J188" s="46"/>
      <c r="K188" s="46"/>
      <c r="L188" s="46"/>
      <c r="M188" s="46"/>
      <c r="N188" s="46"/>
      <c r="O188" s="46"/>
      <c r="P188" s="46"/>
      <c r="Q188" s="46"/>
    </row>
    <row r="189" spans="8:17" ht="15">
      <c r="H189" s="46"/>
      <c r="I189" s="46"/>
      <c r="J189" s="46"/>
      <c r="K189" s="46"/>
      <c r="L189" s="46"/>
      <c r="M189" s="46"/>
      <c r="N189" s="46"/>
      <c r="O189" s="46"/>
      <c r="P189" s="46"/>
      <c r="Q189" s="46"/>
    </row>
    <row r="190" spans="8:17" ht="15">
      <c r="H190" s="46"/>
      <c r="I190" s="46"/>
      <c r="J190" s="46"/>
      <c r="K190" s="46"/>
      <c r="L190" s="46"/>
      <c r="M190" s="46"/>
      <c r="N190" s="46"/>
      <c r="O190" s="46"/>
      <c r="P190" s="46"/>
      <c r="Q190" s="46"/>
    </row>
    <row r="191" spans="8:17" ht="15">
      <c r="H191" s="46"/>
      <c r="I191" s="46"/>
      <c r="J191" s="46"/>
      <c r="K191" s="46"/>
      <c r="L191" s="46"/>
      <c r="M191" s="46"/>
      <c r="N191" s="46"/>
      <c r="O191" s="46"/>
      <c r="P191" s="46"/>
      <c r="Q191" s="46"/>
    </row>
    <row r="192" spans="8:17" ht="15">
      <c r="H192" s="46"/>
      <c r="I192" s="46"/>
      <c r="J192" s="46"/>
      <c r="K192" s="46"/>
      <c r="L192" s="46"/>
      <c r="M192" s="46"/>
      <c r="N192" s="46"/>
      <c r="O192" s="46"/>
      <c r="P192" s="46"/>
      <c r="Q192" s="46"/>
    </row>
    <row r="193" spans="8:17" ht="15">
      <c r="H193" s="46"/>
      <c r="I193" s="46"/>
      <c r="J193" s="46"/>
      <c r="K193" s="46"/>
      <c r="L193" s="46"/>
      <c r="M193" s="46"/>
      <c r="N193" s="46"/>
      <c r="O193" s="46"/>
      <c r="P193" s="46"/>
      <c r="Q193" s="46"/>
    </row>
    <row r="194" spans="8:17" ht="15">
      <c r="H194" s="46"/>
      <c r="I194" s="46"/>
      <c r="J194" s="46"/>
      <c r="K194" s="46"/>
      <c r="L194" s="46"/>
      <c r="M194" s="46"/>
      <c r="N194" s="46"/>
      <c r="O194" s="46"/>
      <c r="P194" s="46"/>
      <c r="Q194" s="46"/>
    </row>
    <row r="195" spans="8:17" ht="15">
      <c r="H195" s="46"/>
      <c r="I195" s="46"/>
      <c r="J195" s="46"/>
      <c r="K195" s="46"/>
      <c r="L195" s="46"/>
      <c r="M195" s="46"/>
      <c r="N195" s="46"/>
      <c r="O195" s="46"/>
      <c r="P195" s="46"/>
      <c r="Q195" s="46"/>
    </row>
    <row r="196" spans="8:17" ht="15">
      <c r="H196" s="46"/>
      <c r="I196" s="46"/>
      <c r="J196" s="46"/>
      <c r="K196" s="46"/>
      <c r="L196" s="46"/>
      <c r="M196" s="46"/>
      <c r="N196" s="46"/>
      <c r="O196" s="46"/>
      <c r="P196" s="46"/>
      <c r="Q196" s="46"/>
    </row>
    <row r="197" spans="8:17" ht="15">
      <c r="H197" s="46"/>
      <c r="I197" s="46"/>
      <c r="J197" s="46"/>
      <c r="K197" s="46"/>
      <c r="L197" s="46"/>
      <c r="M197" s="46"/>
      <c r="N197" s="46"/>
      <c r="O197" s="46"/>
      <c r="P197" s="46"/>
      <c r="Q197" s="46"/>
    </row>
    <row r="198" spans="8:17" ht="15">
      <c r="H198" s="46"/>
      <c r="I198" s="46"/>
      <c r="J198" s="46"/>
      <c r="K198" s="46"/>
      <c r="L198" s="46"/>
      <c r="M198" s="46"/>
      <c r="N198" s="46"/>
      <c r="O198" s="46"/>
      <c r="P198" s="46"/>
      <c r="Q198" s="46"/>
    </row>
    <row r="199" spans="8:17" ht="15">
      <c r="H199" s="46"/>
      <c r="I199" s="46"/>
      <c r="J199" s="46"/>
      <c r="K199" s="46"/>
      <c r="L199" s="46"/>
      <c r="M199" s="46"/>
      <c r="N199" s="46"/>
      <c r="O199" s="46"/>
      <c r="P199" s="46"/>
      <c r="Q199" s="46"/>
    </row>
    <row r="200" spans="8:17" ht="15">
      <c r="H200" s="46"/>
      <c r="I200" s="46"/>
      <c r="J200" s="46"/>
      <c r="K200" s="46"/>
      <c r="L200" s="46"/>
      <c r="M200" s="46"/>
      <c r="N200" s="46"/>
      <c r="O200" s="46"/>
      <c r="P200" s="46"/>
      <c r="Q200" s="46"/>
    </row>
    <row r="201" spans="8:17" ht="15">
      <c r="H201" s="46"/>
      <c r="I201" s="46"/>
      <c r="J201" s="46"/>
      <c r="K201" s="46"/>
      <c r="L201" s="46"/>
      <c r="M201" s="46"/>
      <c r="N201" s="46"/>
      <c r="O201" s="46"/>
      <c r="P201" s="46"/>
      <c r="Q201" s="46"/>
    </row>
    <row r="202" spans="8:17" ht="15">
      <c r="H202" s="46"/>
      <c r="I202" s="46"/>
      <c r="J202" s="46"/>
      <c r="K202" s="46"/>
      <c r="L202" s="46"/>
      <c r="M202" s="46"/>
      <c r="N202" s="46"/>
      <c r="O202" s="46"/>
      <c r="P202" s="46"/>
      <c r="Q202" s="46"/>
    </row>
    <row r="203" spans="8:17" ht="15">
      <c r="H203" s="46"/>
      <c r="I203" s="46"/>
      <c r="J203" s="46"/>
      <c r="K203" s="46"/>
      <c r="L203" s="46"/>
      <c r="M203" s="46"/>
      <c r="N203" s="46"/>
      <c r="O203" s="46"/>
      <c r="P203" s="46"/>
      <c r="Q203" s="46"/>
    </row>
    <row r="204" spans="8:17" ht="15">
      <c r="H204" s="46"/>
      <c r="I204" s="46"/>
      <c r="J204" s="46"/>
      <c r="K204" s="46"/>
      <c r="L204" s="46"/>
      <c r="M204" s="46"/>
      <c r="N204" s="46"/>
      <c r="O204" s="46"/>
      <c r="P204" s="46"/>
      <c r="Q204" s="46"/>
    </row>
    <row r="205" spans="8:17" ht="15">
      <c r="H205" s="46"/>
      <c r="I205" s="46"/>
      <c r="J205" s="46"/>
      <c r="K205" s="46"/>
      <c r="L205" s="46"/>
      <c r="M205" s="46"/>
      <c r="N205" s="46"/>
      <c r="O205" s="46"/>
      <c r="P205" s="46"/>
      <c r="Q205" s="46"/>
    </row>
    <row r="206" spans="8:17" ht="15">
      <c r="H206" s="46"/>
      <c r="I206" s="46"/>
      <c r="J206" s="46"/>
      <c r="K206" s="46"/>
      <c r="L206" s="46"/>
      <c r="M206" s="46"/>
      <c r="N206" s="46"/>
      <c r="O206" s="46"/>
      <c r="P206" s="46"/>
      <c r="Q206" s="46"/>
    </row>
    <row r="207" spans="8:17" ht="15">
      <c r="H207" s="46"/>
      <c r="I207" s="46"/>
      <c r="J207" s="46"/>
      <c r="K207" s="46"/>
      <c r="L207" s="46"/>
      <c r="M207" s="46"/>
      <c r="N207" s="46"/>
      <c r="O207" s="46"/>
      <c r="P207" s="46"/>
      <c r="Q207" s="46"/>
    </row>
    <row r="208" spans="8:17" ht="15">
      <c r="H208" s="46"/>
      <c r="I208" s="46"/>
      <c r="J208" s="46"/>
      <c r="K208" s="46"/>
      <c r="L208" s="46"/>
      <c r="M208" s="46"/>
      <c r="N208" s="46"/>
      <c r="O208" s="46"/>
      <c r="P208" s="46"/>
      <c r="Q208" s="46"/>
    </row>
    <row r="209" spans="8:17" ht="15">
      <c r="H209" s="46"/>
      <c r="I209" s="46"/>
      <c r="J209" s="46"/>
      <c r="K209" s="46"/>
      <c r="L209" s="46"/>
      <c r="M209" s="46"/>
      <c r="N209" s="46"/>
      <c r="O209" s="46"/>
      <c r="P209" s="46"/>
      <c r="Q209" s="46"/>
    </row>
    <row r="210" spans="8:17" ht="15">
      <c r="H210" s="46"/>
      <c r="I210" s="46"/>
      <c r="J210" s="46"/>
      <c r="K210" s="46"/>
      <c r="L210" s="46"/>
      <c r="M210" s="46"/>
      <c r="N210" s="46"/>
      <c r="O210" s="46"/>
      <c r="P210" s="46"/>
      <c r="Q210" s="46"/>
    </row>
    <row r="211" spans="8:17" ht="15">
      <c r="H211" s="46"/>
      <c r="I211" s="46"/>
      <c r="J211" s="46"/>
      <c r="K211" s="46"/>
      <c r="L211" s="46"/>
      <c r="M211" s="46"/>
      <c r="N211" s="46"/>
      <c r="O211" s="46"/>
      <c r="P211" s="46"/>
      <c r="Q211" s="46"/>
    </row>
    <row r="212" spans="8:17" ht="15">
      <c r="H212" s="46"/>
      <c r="I212" s="46"/>
      <c r="J212" s="46"/>
      <c r="K212" s="46"/>
      <c r="L212" s="46"/>
      <c r="M212" s="46"/>
      <c r="N212" s="46"/>
      <c r="O212" s="46"/>
      <c r="P212" s="46"/>
      <c r="Q212" s="46"/>
    </row>
    <row r="213" spans="8:17" ht="15">
      <c r="H213" s="46"/>
      <c r="I213" s="46"/>
      <c r="J213" s="46"/>
      <c r="K213" s="46"/>
      <c r="L213" s="46"/>
      <c r="M213" s="46"/>
      <c r="N213" s="46"/>
      <c r="O213" s="46"/>
      <c r="P213" s="46"/>
      <c r="Q213" s="46"/>
    </row>
    <row r="214" spans="8:17" ht="15">
      <c r="H214" s="46"/>
      <c r="I214" s="46"/>
      <c r="J214" s="46"/>
      <c r="K214" s="46"/>
      <c r="L214" s="46"/>
      <c r="M214" s="46"/>
      <c r="N214" s="46"/>
      <c r="O214" s="46"/>
      <c r="P214" s="46"/>
      <c r="Q214" s="46"/>
    </row>
    <row r="215" spans="8:17" ht="15">
      <c r="H215" s="46"/>
      <c r="I215" s="46"/>
      <c r="J215" s="46"/>
      <c r="K215" s="46"/>
      <c r="L215" s="46"/>
      <c r="M215" s="46"/>
      <c r="N215" s="46"/>
      <c r="O215" s="46"/>
      <c r="P215" s="46"/>
      <c r="Q215" s="46"/>
    </row>
    <row r="216" spans="8:17" ht="15">
      <c r="H216" s="46"/>
      <c r="I216" s="46"/>
      <c r="J216" s="46"/>
      <c r="K216" s="46"/>
      <c r="L216" s="46"/>
      <c r="M216" s="46"/>
      <c r="N216" s="46"/>
      <c r="O216" s="46"/>
      <c r="P216" s="46"/>
      <c r="Q216" s="46"/>
    </row>
    <row r="217" spans="8:17" ht="15">
      <c r="H217" s="46"/>
      <c r="I217" s="46"/>
      <c r="J217" s="46"/>
      <c r="K217" s="46"/>
      <c r="L217" s="46"/>
      <c r="M217" s="46"/>
      <c r="N217" s="46"/>
      <c r="O217" s="46"/>
      <c r="P217" s="46"/>
      <c r="Q217" s="46"/>
    </row>
    <row r="218" spans="8:17" ht="15">
      <c r="H218" s="46"/>
      <c r="I218" s="46"/>
      <c r="J218" s="46"/>
      <c r="K218" s="46"/>
      <c r="L218" s="46"/>
      <c r="M218" s="46"/>
      <c r="N218" s="46"/>
      <c r="O218" s="46"/>
      <c r="P218" s="46"/>
      <c r="Q218" s="46"/>
    </row>
    <row r="219" spans="8:17" ht="15">
      <c r="H219" s="46"/>
      <c r="I219" s="46"/>
      <c r="J219" s="46"/>
      <c r="K219" s="46"/>
      <c r="L219" s="46"/>
      <c r="M219" s="46"/>
      <c r="N219" s="46"/>
      <c r="O219" s="46"/>
      <c r="P219" s="46"/>
      <c r="Q219" s="46"/>
    </row>
    <row r="220" spans="8:17" ht="15">
      <c r="H220" s="46"/>
      <c r="I220" s="46"/>
      <c r="J220" s="46"/>
      <c r="K220" s="46"/>
      <c r="L220" s="46"/>
      <c r="M220" s="46"/>
      <c r="N220" s="46"/>
      <c r="O220" s="46"/>
      <c r="P220" s="46"/>
      <c r="Q220" s="46"/>
    </row>
    <row r="221" spans="8:17" ht="15">
      <c r="H221" s="46"/>
      <c r="I221" s="46"/>
      <c r="J221" s="46"/>
      <c r="K221" s="46"/>
      <c r="L221" s="46"/>
      <c r="M221" s="46"/>
      <c r="N221" s="46"/>
      <c r="O221" s="46"/>
      <c r="P221" s="46"/>
      <c r="Q221" s="46"/>
    </row>
    <row r="222" spans="8:17" ht="15">
      <c r="H222" s="46"/>
      <c r="I222" s="46"/>
      <c r="J222" s="46"/>
      <c r="K222" s="46"/>
      <c r="L222" s="46"/>
      <c r="M222" s="46"/>
      <c r="N222" s="46"/>
      <c r="O222" s="46"/>
      <c r="P222" s="46"/>
      <c r="Q222" s="46"/>
    </row>
    <row r="223" spans="8:17" ht="15">
      <c r="H223" s="46"/>
      <c r="I223" s="46"/>
      <c r="J223" s="46"/>
      <c r="K223" s="46"/>
      <c r="L223" s="46"/>
      <c r="M223" s="46"/>
      <c r="N223" s="46"/>
      <c r="O223" s="46"/>
      <c r="P223" s="46"/>
      <c r="Q223" s="46"/>
    </row>
    <row r="224" spans="8:17" ht="15">
      <c r="H224" s="46"/>
      <c r="I224" s="46"/>
      <c r="J224" s="46"/>
      <c r="K224" s="46"/>
      <c r="L224" s="46"/>
      <c r="M224" s="46"/>
      <c r="N224" s="46"/>
      <c r="O224" s="46"/>
      <c r="P224" s="46"/>
      <c r="Q224" s="46"/>
    </row>
    <row r="225" spans="8:17" ht="15">
      <c r="H225" s="46"/>
      <c r="I225" s="46"/>
      <c r="J225" s="46"/>
      <c r="K225" s="46"/>
      <c r="L225" s="46"/>
      <c r="M225" s="46"/>
      <c r="N225" s="46"/>
      <c r="O225" s="46"/>
      <c r="P225" s="46"/>
      <c r="Q225" s="46"/>
    </row>
    <row r="226" spans="8:17" ht="15">
      <c r="H226" s="46"/>
      <c r="I226" s="46"/>
      <c r="J226" s="46"/>
      <c r="K226" s="46"/>
      <c r="L226" s="46"/>
      <c r="M226" s="46"/>
      <c r="N226" s="46"/>
      <c r="O226" s="46"/>
      <c r="P226" s="46"/>
      <c r="Q226" s="46"/>
    </row>
    <row r="227" spans="8:17" ht="15">
      <c r="H227" s="46"/>
      <c r="I227" s="46"/>
      <c r="J227" s="46"/>
      <c r="K227" s="46"/>
      <c r="L227" s="46"/>
      <c r="M227" s="46"/>
      <c r="N227" s="46"/>
      <c r="O227" s="46"/>
      <c r="P227" s="46"/>
      <c r="Q227" s="46"/>
    </row>
    <row r="228" spans="8:17" ht="15">
      <c r="H228" s="46"/>
      <c r="I228" s="46"/>
      <c r="J228" s="46"/>
      <c r="K228" s="46"/>
      <c r="L228" s="46"/>
      <c r="M228" s="46"/>
      <c r="N228" s="46"/>
      <c r="O228" s="46"/>
      <c r="P228" s="46"/>
      <c r="Q228" s="46"/>
    </row>
    <row r="229" spans="8:17" ht="15">
      <c r="H229" s="46"/>
      <c r="I229" s="46"/>
      <c r="J229" s="46"/>
      <c r="K229" s="46"/>
      <c r="L229" s="46"/>
      <c r="M229" s="46"/>
      <c r="N229" s="46"/>
      <c r="O229" s="46"/>
      <c r="P229" s="46"/>
      <c r="Q229" s="46"/>
    </row>
    <row r="230" spans="8:17" ht="15">
      <c r="H230" s="46"/>
      <c r="I230" s="46"/>
      <c r="J230" s="46"/>
      <c r="K230" s="46"/>
      <c r="L230" s="46"/>
      <c r="M230" s="46"/>
      <c r="N230" s="46"/>
      <c r="O230" s="46"/>
      <c r="P230" s="46"/>
      <c r="Q230" s="46"/>
    </row>
    <row r="231" spans="8:17" ht="15">
      <c r="H231" s="46"/>
      <c r="I231" s="46"/>
      <c r="J231" s="46"/>
      <c r="K231" s="46"/>
      <c r="L231" s="46"/>
      <c r="M231" s="46"/>
      <c r="N231" s="46"/>
      <c r="O231" s="46"/>
      <c r="P231" s="46"/>
      <c r="Q231" s="46"/>
    </row>
    <row r="232" spans="8:17" ht="15">
      <c r="H232" s="46"/>
      <c r="I232" s="46"/>
      <c r="J232" s="46"/>
      <c r="K232" s="46"/>
      <c r="L232" s="46"/>
      <c r="M232" s="46"/>
      <c r="N232" s="46"/>
      <c r="O232" s="46"/>
      <c r="P232" s="46"/>
      <c r="Q232" s="46"/>
    </row>
    <row r="233" spans="8:17" ht="15">
      <c r="H233" s="46"/>
      <c r="I233" s="46"/>
      <c r="J233" s="46"/>
      <c r="K233" s="46"/>
      <c r="L233" s="46"/>
      <c r="M233" s="46"/>
      <c r="N233" s="46"/>
      <c r="O233" s="46"/>
      <c r="P233" s="46"/>
      <c r="Q233" s="46"/>
    </row>
    <row r="234" spans="8:17" ht="15">
      <c r="H234" s="46"/>
      <c r="I234" s="46"/>
      <c r="J234" s="46"/>
      <c r="K234" s="46"/>
      <c r="L234" s="46"/>
      <c r="M234" s="46"/>
      <c r="N234" s="46"/>
      <c r="O234" s="46"/>
      <c r="P234" s="46"/>
      <c r="Q234" s="46"/>
    </row>
    <row r="235" spans="8:17" ht="15">
      <c r="H235" s="46"/>
      <c r="I235" s="46"/>
      <c r="J235" s="46"/>
      <c r="K235" s="46"/>
      <c r="L235" s="46"/>
      <c r="M235" s="46"/>
      <c r="N235" s="46"/>
      <c r="O235" s="46"/>
      <c r="P235" s="46"/>
      <c r="Q235" s="46"/>
    </row>
    <row r="236" spans="8:17" ht="15">
      <c r="H236" s="46"/>
      <c r="I236" s="46"/>
      <c r="J236" s="46"/>
      <c r="K236" s="46"/>
      <c r="L236" s="46"/>
      <c r="M236" s="46"/>
      <c r="N236" s="46"/>
      <c r="O236" s="46"/>
      <c r="P236" s="46"/>
      <c r="Q236" s="46"/>
    </row>
    <row r="237" spans="8:17" ht="15">
      <c r="H237" s="46"/>
      <c r="I237" s="46"/>
      <c r="J237" s="46"/>
      <c r="K237" s="46"/>
      <c r="L237" s="46"/>
      <c r="M237" s="46"/>
      <c r="N237" s="46"/>
      <c r="O237" s="46"/>
      <c r="P237" s="46"/>
      <c r="Q237" s="46"/>
    </row>
    <row r="238" spans="8:17" ht="15">
      <c r="H238" s="46"/>
      <c r="I238" s="46"/>
      <c r="J238" s="46"/>
      <c r="K238" s="46"/>
      <c r="L238" s="46"/>
      <c r="M238" s="46"/>
      <c r="N238" s="46"/>
      <c r="O238" s="46"/>
      <c r="P238" s="46"/>
      <c r="Q238" s="46"/>
    </row>
    <row r="239" spans="8:17" ht="15">
      <c r="H239" s="46"/>
      <c r="I239" s="46"/>
      <c r="J239" s="46"/>
      <c r="K239" s="46"/>
      <c r="L239" s="46"/>
      <c r="M239" s="46"/>
      <c r="N239" s="46"/>
      <c r="O239" s="46"/>
      <c r="P239" s="46"/>
      <c r="Q239" s="46"/>
    </row>
    <row r="240" spans="8:17" ht="15">
      <c r="H240" s="46"/>
      <c r="I240" s="46"/>
      <c r="J240" s="46"/>
      <c r="K240" s="46"/>
      <c r="L240" s="46"/>
      <c r="M240" s="46"/>
      <c r="N240" s="46"/>
      <c r="O240" s="46"/>
      <c r="P240" s="46"/>
      <c r="Q240" s="46"/>
    </row>
    <row r="241" spans="8:17" ht="15">
      <c r="H241" s="46"/>
      <c r="I241" s="46"/>
      <c r="J241" s="46"/>
      <c r="K241" s="46"/>
      <c r="L241" s="46"/>
      <c r="M241" s="46"/>
      <c r="N241" s="46"/>
      <c r="O241" s="46"/>
      <c r="P241" s="46"/>
      <c r="Q241" s="46"/>
    </row>
    <row r="242" spans="8:17" ht="15">
      <c r="H242" s="46"/>
      <c r="I242" s="46"/>
      <c r="J242" s="46"/>
      <c r="K242" s="46"/>
      <c r="L242" s="46"/>
      <c r="M242" s="46"/>
      <c r="N242" s="46"/>
      <c r="O242" s="46"/>
      <c r="P242" s="46"/>
      <c r="Q242" s="46"/>
    </row>
    <row r="243" spans="8:17" ht="15">
      <c r="H243" s="46"/>
      <c r="I243" s="46"/>
      <c r="J243" s="46"/>
      <c r="K243" s="46"/>
      <c r="L243" s="46"/>
      <c r="M243" s="46"/>
      <c r="N243" s="46"/>
      <c r="O243" s="46"/>
      <c r="P243" s="46"/>
      <c r="Q243" s="46"/>
    </row>
    <row r="244" spans="8:17" ht="15">
      <c r="H244" s="46"/>
      <c r="I244" s="46"/>
      <c r="J244" s="46"/>
      <c r="K244" s="46"/>
      <c r="L244" s="46"/>
      <c r="M244" s="46"/>
      <c r="N244" s="46"/>
      <c r="O244" s="46"/>
      <c r="P244" s="46"/>
      <c r="Q244" s="46"/>
    </row>
    <row r="245" spans="8:17" ht="15">
      <c r="H245" s="46"/>
      <c r="I245" s="46"/>
      <c r="J245" s="46"/>
      <c r="K245" s="46"/>
      <c r="L245" s="46"/>
      <c r="M245" s="46"/>
      <c r="N245" s="46"/>
      <c r="O245" s="46"/>
      <c r="P245" s="46"/>
      <c r="Q245" s="46"/>
    </row>
    <row r="246" spans="8:17" ht="15">
      <c r="H246" s="46"/>
      <c r="I246" s="46"/>
      <c r="J246" s="46"/>
      <c r="K246" s="46"/>
      <c r="L246" s="46"/>
      <c r="M246" s="46"/>
      <c r="N246" s="46"/>
      <c r="O246" s="46"/>
      <c r="P246" s="46"/>
      <c r="Q246" s="46"/>
    </row>
    <row r="247" spans="8:17" ht="15">
      <c r="H247" s="46"/>
      <c r="I247" s="46"/>
      <c r="J247" s="46"/>
      <c r="K247" s="46"/>
      <c r="L247" s="46"/>
      <c r="M247" s="46"/>
      <c r="N247" s="46"/>
      <c r="O247" s="46"/>
      <c r="P247" s="46"/>
      <c r="Q247" s="46"/>
    </row>
    <row r="248" spans="8:17" ht="15">
      <c r="H248" s="46"/>
      <c r="I248" s="46"/>
      <c r="J248" s="46"/>
      <c r="K248" s="46"/>
      <c r="L248" s="46"/>
      <c r="M248" s="46"/>
      <c r="N248" s="46"/>
      <c r="O248" s="46"/>
      <c r="P248" s="46"/>
      <c r="Q248" s="46"/>
    </row>
    <row r="249" spans="8:17" ht="15">
      <c r="H249" s="46"/>
      <c r="I249" s="46"/>
      <c r="J249" s="46"/>
      <c r="K249" s="46"/>
      <c r="L249" s="46"/>
      <c r="M249" s="46"/>
      <c r="N249" s="46"/>
      <c r="O249" s="46"/>
      <c r="P249" s="46"/>
      <c r="Q249" s="46"/>
    </row>
    <row r="250" spans="8:17" ht="15">
      <c r="H250" s="46"/>
      <c r="I250" s="46"/>
      <c r="J250" s="46"/>
      <c r="K250" s="46"/>
      <c r="L250" s="46"/>
      <c r="M250" s="46"/>
      <c r="N250" s="46"/>
      <c r="O250" s="46"/>
      <c r="P250" s="46"/>
      <c r="Q250" s="46"/>
    </row>
    <row r="251" spans="8:17" ht="15">
      <c r="H251" s="46"/>
      <c r="I251" s="46"/>
      <c r="J251" s="46"/>
      <c r="K251" s="46"/>
      <c r="L251" s="46"/>
      <c r="M251" s="46"/>
      <c r="N251" s="46"/>
      <c r="O251" s="46"/>
      <c r="P251" s="46"/>
      <c r="Q251" s="46"/>
    </row>
    <row r="252" spans="8:17" ht="15">
      <c r="H252" s="46"/>
      <c r="I252" s="46"/>
      <c r="J252" s="46"/>
      <c r="K252" s="46"/>
      <c r="L252" s="46"/>
      <c r="M252" s="46"/>
      <c r="N252" s="46"/>
      <c r="O252" s="46"/>
      <c r="P252" s="46"/>
      <c r="Q252" s="46"/>
    </row>
    <row r="253" spans="8:17" ht="15">
      <c r="H253" s="46"/>
      <c r="I253" s="46"/>
      <c r="J253" s="46"/>
      <c r="K253" s="46"/>
      <c r="L253" s="46"/>
      <c r="M253" s="46"/>
      <c r="N253" s="46"/>
      <c r="O253" s="46"/>
      <c r="P253" s="46"/>
      <c r="Q253" s="46"/>
    </row>
    <row r="254" spans="8:17" ht="15">
      <c r="H254" s="46"/>
      <c r="I254" s="46"/>
      <c r="J254" s="46"/>
      <c r="K254" s="46"/>
      <c r="L254" s="46"/>
      <c r="M254" s="46"/>
      <c r="N254" s="46"/>
      <c r="O254" s="46"/>
      <c r="P254" s="46"/>
      <c r="Q254" s="46"/>
    </row>
    <row r="255" spans="8:17" ht="15">
      <c r="H255" s="46"/>
      <c r="I255" s="46"/>
      <c r="J255" s="46"/>
      <c r="K255" s="46"/>
      <c r="L255" s="46"/>
      <c r="M255" s="46"/>
      <c r="N255" s="46"/>
      <c r="O255" s="46"/>
      <c r="P255" s="46"/>
      <c r="Q255" s="46"/>
    </row>
    <row r="256" spans="8:17" ht="15">
      <c r="H256" s="46"/>
      <c r="I256" s="46"/>
      <c r="J256" s="46"/>
      <c r="K256" s="46"/>
      <c r="L256" s="46"/>
      <c r="M256" s="46"/>
      <c r="N256" s="46"/>
      <c r="O256" s="46"/>
      <c r="P256" s="46"/>
      <c r="Q256" s="46"/>
    </row>
    <row r="257" spans="8:17" ht="15">
      <c r="H257" s="46"/>
      <c r="I257" s="46"/>
      <c r="J257" s="46"/>
      <c r="K257" s="46"/>
      <c r="L257" s="46"/>
      <c r="M257" s="46"/>
      <c r="N257" s="46"/>
      <c r="O257" s="46"/>
      <c r="P257" s="46"/>
      <c r="Q257" s="46"/>
    </row>
    <row r="258" spans="8:17" ht="15">
      <c r="H258" s="46"/>
      <c r="I258" s="46"/>
      <c r="J258" s="46"/>
      <c r="K258" s="46"/>
      <c r="L258" s="46"/>
      <c r="M258" s="46"/>
      <c r="N258" s="46"/>
      <c r="O258" s="46"/>
      <c r="P258" s="46"/>
      <c r="Q258" s="46"/>
    </row>
    <row r="259" spans="8:17" ht="15">
      <c r="H259" s="46"/>
      <c r="I259" s="46"/>
      <c r="J259" s="46"/>
      <c r="K259" s="46"/>
      <c r="L259" s="46"/>
      <c r="M259" s="46"/>
      <c r="N259" s="46"/>
      <c r="O259" s="46"/>
      <c r="P259" s="46"/>
      <c r="Q259" s="46"/>
    </row>
    <row r="260" spans="8:17" ht="15">
      <c r="H260" s="46"/>
      <c r="I260" s="46"/>
      <c r="J260" s="46"/>
      <c r="K260" s="46"/>
      <c r="L260" s="46"/>
      <c r="M260" s="46"/>
      <c r="N260" s="46"/>
      <c r="O260" s="46"/>
      <c r="P260" s="46"/>
      <c r="Q260" s="46"/>
    </row>
    <row r="261" spans="8:17" ht="15">
      <c r="H261" s="46"/>
      <c r="I261" s="46"/>
      <c r="J261" s="46"/>
      <c r="K261" s="46"/>
      <c r="L261" s="46"/>
      <c r="M261" s="46"/>
      <c r="N261" s="46"/>
      <c r="O261" s="46"/>
      <c r="P261" s="46"/>
      <c r="Q261" s="46"/>
    </row>
    <row r="262" spans="8:17" ht="15">
      <c r="H262" s="46"/>
      <c r="I262" s="46"/>
      <c r="J262" s="46"/>
      <c r="K262" s="46"/>
      <c r="L262" s="46"/>
      <c r="M262" s="46"/>
      <c r="N262" s="46"/>
      <c r="O262" s="46"/>
      <c r="P262" s="46"/>
      <c r="Q262" s="46"/>
    </row>
    <row r="263" spans="8:17" ht="15">
      <c r="H263" s="46"/>
      <c r="I263" s="46"/>
      <c r="J263" s="46"/>
      <c r="K263" s="46"/>
      <c r="L263" s="46"/>
      <c r="M263" s="46"/>
      <c r="N263" s="46"/>
      <c r="O263" s="46"/>
      <c r="P263" s="46"/>
      <c r="Q263" s="46"/>
    </row>
    <row r="264" spans="8:17" ht="15">
      <c r="H264" s="46"/>
      <c r="I264" s="46"/>
      <c r="J264" s="46"/>
      <c r="K264" s="46"/>
      <c r="L264" s="46"/>
      <c r="M264" s="46"/>
      <c r="N264" s="46"/>
      <c r="O264" s="46"/>
      <c r="P264" s="46"/>
      <c r="Q264" s="46"/>
    </row>
    <row r="265" spans="8:17" ht="15">
      <c r="H265" s="46"/>
      <c r="I265" s="46"/>
      <c r="J265" s="46"/>
      <c r="K265" s="46"/>
      <c r="L265" s="46"/>
      <c r="M265" s="46"/>
      <c r="N265" s="46"/>
      <c r="O265" s="46"/>
      <c r="P265" s="46"/>
      <c r="Q265" s="46"/>
    </row>
    <row r="266" spans="8:17" ht="15">
      <c r="H266" s="46"/>
      <c r="I266" s="46"/>
      <c r="J266" s="46"/>
      <c r="K266" s="46"/>
      <c r="L266" s="46"/>
      <c r="M266" s="46"/>
      <c r="N266" s="46"/>
      <c r="O266" s="46"/>
      <c r="P266" s="46"/>
      <c r="Q266" s="46"/>
    </row>
    <row r="267" spans="8:17" ht="15">
      <c r="H267" s="46"/>
      <c r="I267" s="46"/>
      <c r="J267" s="46"/>
      <c r="K267" s="46"/>
      <c r="L267" s="46"/>
      <c r="M267" s="46"/>
      <c r="N267" s="46"/>
      <c r="O267" s="46"/>
      <c r="P267" s="46"/>
      <c r="Q267" s="46"/>
    </row>
    <row r="268" spans="8:17" ht="15">
      <c r="H268" s="46"/>
      <c r="I268" s="46"/>
      <c r="J268" s="46"/>
      <c r="K268" s="46"/>
      <c r="L268" s="46"/>
      <c r="M268" s="46"/>
      <c r="N268" s="46"/>
      <c r="O268" s="46"/>
      <c r="P268" s="46"/>
      <c r="Q268" s="46"/>
    </row>
    <row r="269" spans="8:17" ht="15">
      <c r="H269" s="46"/>
      <c r="I269" s="46"/>
      <c r="J269" s="46"/>
      <c r="K269" s="46"/>
      <c r="L269" s="46"/>
      <c r="M269" s="46"/>
      <c r="N269" s="46"/>
      <c r="O269" s="46"/>
      <c r="P269" s="46"/>
      <c r="Q269" s="46"/>
    </row>
    <row r="270" spans="8:17" ht="15">
      <c r="H270" s="46"/>
      <c r="I270" s="46"/>
      <c r="J270" s="46"/>
      <c r="K270" s="46"/>
      <c r="L270" s="46"/>
      <c r="M270" s="46"/>
      <c r="N270" s="46"/>
      <c r="O270" s="46"/>
      <c r="P270" s="46"/>
      <c r="Q270" s="46"/>
    </row>
    <row r="271" spans="8:17" ht="15">
      <c r="H271" s="46"/>
      <c r="I271" s="46"/>
      <c r="J271" s="46"/>
      <c r="K271" s="46"/>
      <c r="L271" s="46"/>
      <c r="M271" s="46"/>
      <c r="N271" s="46"/>
      <c r="O271" s="46"/>
      <c r="P271" s="46"/>
      <c r="Q271" s="46"/>
    </row>
    <row r="272" spans="8:17" ht="15">
      <c r="H272" s="46"/>
      <c r="I272" s="46"/>
      <c r="J272" s="46"/>
      <c r="K272" s="46"/>
      <c r="L272" s="46"/>
      <c r="M272" s="46"/>
      <c r="N272" s="46"/>
      <c r="O272" s="46"/>
      <c r="P272" s="46"/>
      <c r="Q272" s="46"/>
    </row>
    <row r="273" spans="8:17" ht="15">
      <c r="H273" s="46"/>
      <c r="I273" s="46"/>
      <c r="J273" s="46"/>
      <c r="K273" s="46"/>
      <c r="L273" s="46"/>
      <c r="M273" s="46"/>
      <c r="N273" s="46"/>
      <c r="O273" s="46"/>
      <c r="P273" s="46"/>
      <c r="Q273" s="46"/>
    </row>
    <row r="274" spans="8:17" ht="15">
      <c r="H274" s="46"/>
      <c r="I274" s="46"/>
      <c r="J274" s="46"/>
      <c r="K274" s="46"/>
      <c r="L274" s="46"/>
      <c r="M274" s="46"/>
      <c r="N274" s="46"/>
      <c r="O274" s="46"/>
      <c r="P274" s="46"/>
      <c r="Q274" s="46"/>
    </row>
    <row r="275" spans="8:17" ht="15">
      <c r="H275" s="46"/>
      <c r="I275" s="46"/>
      <c r="J275" s="46"/>
      <c r="K275" s="46"/>
      <c r="L275" s="46"/>
      <c r="M275" s="46"/>
      <c r="N275" s="46"/>
      <c r="O275" s="46"/>
      <c r="P275" s="46"/>
      <c r="Q275" s="46"/>
    </row>
    <row r="276" spans="8:17" ht="15">
      <c r="H276" s="46"/>
      <c r="I276" s="46"/>
      <c r="J276" s="46"/>
      <c r="K276" s="46"/>
      <c r="L276" s="46"/>
      <c r="M276" s="46"/>
      <c r="N276" s="46"/>
      <c r="O276" s="46"/>
      <c r="P276" s="46"/>
      <c r="Q276" s="46"/>
    </row>
    <row r="277" spans="8:17" ht="15">
      <c r="H277" s="46"/>
      <c r="I277" s="46"/>
      <c r="J277" s="46"/>
      <c r="K277" s="46"/>
      <c r="L277" s="46"/>
      <c r="M277" s="46"/>
      <c r="N277" s="46"/>
      <c r="O277" s="46"/>
      <c r="P277" s="46"/>
      <c r="Q277" s="46"/>
    </row>
    <row r="278" spans="8:17" ht="15">
      <c r="H278" s="46"/>
      <c r="I278" s="46"/>
      <c r="J278" s="46"/>
      <c r="K278" s="46"/>
      <c r="L278" s="46"/>
      <c r="M278" s="46"/>
      <c r="N278" s="46"/>
      <c r="O278" s="46"/>
      <c r="P278" s="46"/>
      <c r="Q278" s="46"/>
    </row>
    <row r="279" spans="8:17" ht="15">
      <c r="H279" s="46"/>
      <c r="I279" s="46"/>
      <c r="J279" s="46"/>
      <c r="K279" s="46"/>
      <c r="L279" s="46"/>
      <c r="M279" s="46"/>
      <c r="N279" s="46"/>
      <c r="O279" s="46"/>
      <c r="P279" s="46"/>
      <c r="Q279" s="46"/>
    </row>
    <row r="280" spans="8:17" ht="15">
      <c r="H280" s="46"/>
      <c r="I280" s="46"/>
      <c r="J280" s="46"/>
      <c r="K280" s="46"/>
      <c r="L280" s="46"/>
      <c r="M280" s="46"/>
      <c r="N280" s="46"/>
      <c r="O280" s="46"/>
      <c r="P280" s="46"/>
      <c r="Q280" s="46"/>
    </row>
    <row r="281" spans="8:17" ht="15">
      <c r="H281" s="46"/>
      <c r="I281" s="46"/>
      <c r="J281" s="46"/>
      <c r="K281" s="46"/>
      <c r="L281" s="46"/>
      <c r="M281" s="46"/>
      <c r="N281" s="46"/>
      <c r="O281" s="46"/>
      <c r="P281" s="46"/>
      <c r="Q281" s="46"/>
    </row>
    <row r="282" spans="8:17" ht="15">
      <c r="H282" s="46"/>
      <c r="I282" s="46"/>
      <c r="J282" s="46"/>
      <c r="K282" s="46"/>
      <c r="L282" s="46"/>
      <c r="M282" s="46"/>
      <c r="N282" s="46"/>
      <c r="O282" s="46"/>
      <c r="P282" s="46"/>
      <c r="Q282" s="46"/>
    </row>
    <row r="283" spans="8:17" ht="15">
      <c r="H283" s="46"/>
      <c r="I283" s="46"/>
      <c r="J283" s="46"/>
      <c r="K283" s="46"/>
      <c r="L283" s="46"/>
      <c r="M283" s="46"/>
      <c r="N283" s="46"/>
      <c r="O283" s="46"/>
      <c r="P283" s="46"/>
      <c r="Q283" s="46"/>
    </row>
    <row r="284" spans="8:17" ht="15">
      <c r="H284" s="46"/>
      <c r="I284" s="46"/>
      <c r="J284" s="46"/>
      <c r="K284" s="46"/>
      <c r="L284" s="46"/>
      <c r="M284" s="46"/>
      <c r="N284" s="46"/>
      <c r="O284" s="46"/>
      <c r="P284" s="46"/>
      <c r="Q284" s="46"/>
    </row>
    <row r="285" spans="8:17" ht="15">
      <c r="H285" s="46"/>
      <c r="I285" s="46"/>
      <c r="J285" s="46"/>
      <c r="K285" s="46"/>
      <c r="L285" s="46"/>
      <c r="M285" s="46"/>
      <c r="N285" s="46"/>
      <c r="O285" s="46"/>
      <c r="P285" s="46"/>
      <c r="Q285" s="46"/>
    </row>
    <row r="286" spans="8:17" ht="15">
      <c r="H286" s="46"/>
      <c r="I286" s="46"/>
      <c r="J286" s="46"/>
      <c r="K286" s="46"/>
      <c r="L286" s="46"/>
      <c r="M286" s="46"/>
      <c r="N286" s="46"/>
      <c r="O286" s="46"/>
      <c r="P286" s="46"/>
      <c r="Q286" s="46"/>
    </row>
    <row r="287" spans="8:17" ht="15">
      <c r="H287" s="46"/>
      <c r="I287" s="46"/>
      <c r="J287" s="46"/>
      <c r="K287" s="46"/>
      <c r="L287" s="46"/>
      <c r="M287" s="46"/>
      <c r="N287" s="46"/>
      <c r="O287" s="46"/>
      <c r="P287" s="46"/>
      <c r="Q287" s="46"/>
    </row>
    <row r="288" spans="8:17" ht="15">
      <c r="H288" s="46"/>
      <c r="I288" s="46"/>
      <c r="J288" s="46"/>
      <c r="K288" s="46"/>
      <c r="L288" s="46"/>
      <c r="M288" s="46"/>
      <c r="N288" s="46"/>
      <c r="O288" s="46"/>
      <c r="P288" s="46"/>
      <c r="Q288" s="46"/>
    </row>
    <row r="289" spans="8:17" ht="15">
      <c r="H289" s="46"/>
      <c r="I289" s="46"/>
      <c r="J289" s="46"/>
      <c r="K289" s="46"/>
      <c r="L289" s="46"/>
      <c r="M289" s="46"/>
      <c r="N289" s="46"/>
      <c r="O289" s="46"/>
      <c r="P289" s="46"/>
      <c r="Q289" s="46"/>
    </row>
    <row r="290" spans="8:17" ht="15">
      <c r="H290" s="46"/>
      <c r="I290" s="46"/>
      <c r="J290" s="46"/>
      <c r="K290" s="46"/>
      <c r="L290" s="46"/>
      <c r="M290" s="46"/>
      <c r="N290" s="46"/>
      <c r="O290" s="46"/>
      <c r="P290" s="46"/>
      <c r="Q290" s="46"/>
    </row>
    <row r="291" spans="8:17" ht="15">
      <c r="H291" s="46"/>
      <c r="I291" s="46"/>
      <c r="J291" s="46"/>
      <c r="K291" s="46"/>
      <c r="L291" s="46"/>
      <c r="M291" s="46"/>
      <c r="N291" s="46"/>
      <c r="O291" s="46"/>
      <c r="P291" s="46"/>
      <c r="Q291" s="46"/>
    </row>
    <row r="292" spans="8:17" ht="15">
      <c r="H292" s="46"/>
      <c r="I292" s="46"/>
      <c r="J292" s="46"/>
      <c r="K292" s="46"/>
      <c r="L292" s="46"/>
      <c r="M292" s="46"/>
      <c r="N292" s="46"/>
      <c r="O292" s="46"/>
      <c r="P292" s="46"/>
      <c r="Q292" s="46"/>
    </row>
    <row r="293" spans="8:17" ht="15">
      <c r="H293" s="46"/>
      <c r="I293" s="46"/>
      <c r="J293" s="46"/>
      <c r="K293" s="46"/>
      <c r="L293" s="46"/>
      <c r="M293" s="46"/>
      <c r="N293" s="46"/>
      <c r="O293" s="46"/>
      <c r="P293" s="46"/>
      <c r="Q293" s="46"/>
    </row>
    <row r="294" spans="8:17" ht="15">
      <c r="H294" s="46"/>
      <c r="I294" s="46"/>
      <c r="J294" s="46"/>
      <c r="K294" s="46"/>
      <c r="L294" s="46"/>
      <c r="M294" s="46"/>
      <c r="N294" s="46"/>
      <c r="O294" s="46"/>
      <c r="P294" s="46"/>
      <c r="Q294" s="46"/>
    </row>
    <row r="295" spans="8:17" ht="15">
      <c r="H295" s="46"/>
      <c r="I295" s="46"/>
      <c r="J295" s="46"/>
      <c r="K295" s="46"/>
      <c r="L295" s="46"/>
      <c r="M295" s="46"/>
      <c r="N295" s="46"/>
      <c r="O295" s="46"/>
      <c r="P295" s="46"/>
      <c r="Q295" s="46"/>
    </row>
    <row r="296" spans="8:17" ht="15">
      <c r="H296" s="46"/>
      <c r="I296" s="46"/>
      <c r="J296" s="46"/>
      <c r="K296" s="46"/>
      <c r="L296" s="46"/>
      <c r="M296" s="46"/>
      <c r="N296" s="46"/>
      <c r="O296" s="46"/>
      <c r="P296" s="46"/>
      <c r="Q296" s="46"/>
    </row>
    <row r="297" spans="8:17" ht="15">
      <c r="H297" s="46"/>
      <c r="I297" s="46"/>
      <c r="J297" s="46"/>
      <c r="K297" s="46"/>
      <c r="L297" s="46"/>
      <c r="M297" s="46"/>
      <c r="N297" s="46"/>
      <c r="O297" s="46"/>
      <c r="P297" s="46"/>
      <c r="Q297" s="46"/>
    </row>
    <row r="298" spans="8:17" ht="15">
      <c r="H298" s="46"/>
      <c r="I298" s="46"/>
      <c r="J298" s="46"/>
      <c r="K298" s="46"/>
      <c r="L298" s="46"/>
      <c r="M298" s="46"/>
      <c r="N298" s="46"/>
      <c r="O298" s="46"/>
      <c r="P298" s="46"/>
      <c r="Q298" s="46"/>
    </row>
    <row r="299" spans="8:17" ht="15">
      <c r="H299" s="46"/>
      <c r="I299" s="46"/>
      <c r="J299" s="46"/>
      <c r="K299" s="46"/>
      <c r="L299" s="46"/>
      <c r="M299" s="46"/>
      <c r="N299" s="46"/>
      <c r="O299" s="46"/>
      <c r="P299" s="46"/>
      <c r="Q299" s="46"/>
    </row>
    <row r="300" spans="8:17" ht="15">
      <c r="H300" s="46"/>
      <c r="I300" s="46"/>
      <c r="J300" s="46"/>
      <c r="K300" s="46"/>
      <c r="L300" s="46"/>
      <c r="M300" s="46"/>
      <c r="N300" s="46"/>
      <c r="O300" s="46"/>
      <c r="P300" s="46"/>
      <c r="Q300" s="46"/>
    </row>
    <row r="301" spans="8:17" ht="15">
      <c r="H301" s="46"/>
      <c r="I301" s="46"/>
      <c r="J301" s="46"/>
      <c r="K301" s="46"/>
      <c r="L301" s="46"/>
      <c r="M301" s="46"/>
      <c r="N301" s="46"/>
      <c r="O301" s="46"/>
      <c r="P301" s="46"/>
      <c r="Q301" s="46"/>
    </row>
    <row r="302" spans="8:17" ht="15">
      <c r="H302" s="46"/>
      <c r="I302" s="46"/>
      <c r="J302" s="46"/>
      <c r="K302" s="46"/>
      <c r="L302" s="46"/>
      <c r="M302" s="46"/>
      <c r="N302" s="46"/>
      <c r="O302" s="46"/>
      <c r="P302" s="46"/>
      <c r="Q302" s="46"/>
    </row>
    <row r="303" spans="8:17" ht="15">
      <c r="H303" s="46"/>
      <c r="I303" s="46"/>
      <c r="J303" s="46"/>
      <c r="K303" s="46"/>
      <c r="L303" s="46"/>
      <c r="M303" s="46"/>
      <c r="N303" s="46"/>
      <c r="O303" s="46"/>
      <c r="P303" s="46"/>
      <c r="Q303" s="46"/>
    </row>
    <row r="304" spans="8:17" ht="15">
      <c r="H304" s="46"/>
      <c r="I304" s="46"/>
      <c r="J304" s="46"/>
      <c r="K304" s="46"/>
      <c r="L304" s="46"/>
      <c r="M304" s="46"/>
      <c r="N304" s="46"/>
      <c r="O304" s="46"/>
      <c r="P304" s="46"/>
      <c r="Q304" s="46"/>
    </row>
    <row r="305" spans="8:17" ht="15">
      <c r="H305" s="46"/>
      <c r="I305" s="46"/>
      <c r="J305" s="46"/>
      <c r="K305" s="46"/>
      <c r="L305" s="46"/>
      <c r="M305" s="46"/>
      <c r="N305" s="46"/>
      <c r="O305" s="46"/>
      <c r="P305" s="46"/>
      <c r="Q305" s="46"/>
    </row>
    <row r="306" spans="8:17" ht="15">
      <c r="H306" s="46"/>
      <c r="I306" s="46"/>
      <c r="J306" s="46"/>
      <c r="K306" s="46"/>
      <c r="L306" s="46"/>
      <c r="M306" s="46"/>
      <c r="N306" s="46"/>
      <c r="O306" s="46"/>
      <c r="P306" s="46"/>
      <c r="Q306" s="46"/>
    </row>
    <row r="307" spans="8:17" ht="15">
      <c r="H307" s="46"/>
      <c r="I307" s="46"/>
      <c r="J307" s="46"/>
      <c r="K307" s="46"/>
      <c r="L307" s="46"/>
      <c r="M307" s="46"/>
      <c r="N307" s="46"/>
      <c r="O307" s="46"/>
      <c r="P307" s="46"/>
      <c r="Q307" s="46"/>
    </row>
    <row r="308" spans="8:17" ht="15">
      <c r="H308" s="46"/>
      <c r="I308" s="46"/>
      <c r="J308" s="46"/>
      <c r="K308" s="46"/>
      <c r="L308" s="46"/>
      <c r="M308" s="46"/>
      <c r="N308" s="46"/>
      <c r="O308" s="46"/>
      <c r="P308" s="46"/>
      <c r="Q308" s="46"/>
    </row>
    <row r="309" spans="8:17" ht="15">
      <c r="H309" s="46"/>
      <c r="I309" s="46"/>
      <c r="J309" s="46"/>
      <c r="K309" s="46"/>
      <c r="L309" s="46"/>
      <c r="M309" s="46"/>
      <c r="N309" s="46"/>
      <c r="O309" s="46"/>
      <c r="P309" s="46"/>
      <c r="Q309" s="46"/>
    </row>
    <row r="310" spans="8:17" ht="15">
      <c r="H310" s="46"/>
      <c r="I310" s="46"/>
      <c r="J310" s="46"/>
      <c r="K310" s="46"/>
      <c r="L310" s="46"/>
      <c r="M310" s="46"/>
      <c r="N310" s="46"/>
      <c r="O310" s="46"/>
      <c r="P310" s="46"/>
      <c r="Q310" s="46"/>
    </row>
    <row r="311" spans="8:17" ht="15">
      <c r="H311" s="46"/>
      <c r="I311" s="46"/>
      <c r="J311" s="46"/>
      <c r="K311" s="46"/>
      <c r="L311" s="46"/>
      <c r="M311" s="46"/>
      <c r="N311" s="46"/>
      <c r="O311" s="46"/>
      <c r="P311" s="46"/>
      <c r="Q311" s="46"/>
    </row>
    <row r="312" spans="8:17" ht="15">
      <c r="H312" s="46"/>
      <c r="I312" s="46"/>
      <c r="J312" s="46"/>
      <c r="K312" s="46"/>
      <c r="L312" s="46"/>
      <c r="M312" s="46"/>
      <c r="N312" s="46"/>
      <c r="O312" s="46"/>
      <c r="P312" s="46"/>
      <c r="Q312" s="46"/>
    </row>
    <row r="313" spans="8:17" ht="15">
      <c r="H313" s="46"/>
      <c r="I313" s="46"/>
      <c r="J313" s="46"/>
      <c r="K313" s="46"/>
      <c r="L313" s="46"/>
      <c r="M313" s="46"/>
      <c r="N313" s="46"/>
      <c r="O313" s="46"/>
      <c r="P313" s="46"/>
      <c r="Q313" s="46"/>
    </row>
    <row r="314" spans="8:17" ht="15">
      <c r="H314" s="46"/>
      <c r="I314" s="46"/>
      <c r="J314" s="46"/>
      <c r="K314" s="46"/>
      <c r="L314" s="46"/>
      <c r="M314" s="46"/>
      <c r="N314" s="46"/>
      <c r="O314" s="46"/>
      <c r="P314" s="46"/>
      <c r="Q314" s="46"/>
    </row>
    <row r="315" spans="8:17" ht="15">
      <c r="H315" s="46"/>
      <c r="I315" s="46"/>
      <c r="J315" s="46"/>
      <c r="K315" s="46"/>
      <c r="L315" s="46"/>
      <c r="M315" s="46"/>
      <c r="N315" s="46"/>
      <c r="O315" s="46"/>
      <c r="P315" s="46"/>
      <c r="Q315" s="46"/>
    </row>
    <row r="316" spans="8:17" ht="15">
      <c r="H316" s="46"/>
      <c r="I316" s="46"/>
      <c r="J316" s="46"/>
      <c r="K316" s="46"/>
      <c r="L316" s="46"/>
      <c r="M316" s="46"/>
      <c r="N316" s="46"/>
      <c r="O316" s="46"/>
      <c r="P316" s="46"/>
      <c r="Q316" s="46"/>
    </row>
    <row r="317" spans="8:17" ht="15">
      <c r="H317" s="46"/>
      <c r="I317" s="46"/>
      <c r="J317" s="46"/>
      <c r="K317" s="46"/>
      <c r="L317" s="46"/>
      <c r="M317" s="46"/>
      <c r="N317" s="46"/>
      <c r="O317" s="46"/>
      <c r="P317" s="46"/>
      <c r="Q317" s="46"/>
    </row>
    <row r="318" spans="8:17" ht="15">
      <c r="H318" s="46"/>
      <c r="I318" s="46"/>
      <c r="J318" s="46"/>
      <c r="K318" s="46"/>
      <c r="L318" s="46"/>
      <c r="M318" s="46"/>
      <c r="N318" s="46"/>
      <c r="O318" s="46"/>
      <c r="P318" s="46"/>
      <c r="Q318" s="46"/>
    </row>
    <row r="319" spans="8:17" ht="15">
      <c r="H319" s="46"/>
      <c r="I319" s="46"/>
      <c r="J319" s="46"/>
      <c r="K319" s="46"/>
      <c r="L319" s="46"/>
      <c r="M319" s="46"/>
      <c r="N319" s="46"/>
      <c r="O319" s="46"/>
      <c r="P319" s="46"/>
      <c r="Q319" s="46"/>
    </row>
    <row r="320" spans="8:17" ht="15">
      <c r="H320" s="46"/>
      <c r="I320" s="46"/>
      <c r="J320" s="46"/>
      <c r="K320" s="46"/>
      <c r="L320" s="46"/>
      <c r="M320" s="46"/>
      <c r="N320" s="46"/>
      <c r="O320" s="46"/>
      <c r="P320" s="46"/>
      <c r="Q320" s="46"/>
    </row>
    <row r="321" spans="8:17" ht="15">
      <c r="H321" s="46"/>
      <c r="I321" s="46"/>
      <c r="J321" s="46"/>
      <c r="K321" s="46"/>
      <c r="L321" s="46"/>
      <c r="M321" s="46"/>
      <c r="N321" s="46"/>
      <c r="O321" s="46"/>
      <c r="P321" s="46"/>
      <c r="Q321" s="46"/>
    </row>
    <row r="322" spans="8:17" ht="15">
      <c r="H322" s="46"/>
      <c r="I322" s="46"/>
      <c r="J322" s="46"/>
      <c r="K322" s="46"/>
      <c r="L322" s="46"/>
      <c r="M322" s="46"/>
      <c r="N322" s="46"/>
      <c r="O322" s="46"/>
      <c r="P322" s="46"/>
      <c r="Q322" s="46"/>
    </row>
    <row r="323" spans="8:17" ht="15">
      <c r="H323" s="46"/>
      <c r="I323" s="46"/>
      <c r="J323" s="46"/>
      <c r="K323" s="46"/>
      <c r="L323" s="46"/>
      <c r="M323" s="46"/>
      <c r="N323" s="46"/>
      <c r="O323" s="46"/>
      <c r="P323" s="46"/>
      <c r="Q323" s="46"/>
    </row>
    <row r="324" spans="8:17" ht="15">
      <c r="H324" s="46"/>
      <c r="I324" s="46"/>
      <c r="J324" s="46"/>
      <c r="K324" s="46"/>
      <c r="L324" s="46"/>
      <c r="M324" s="46"/>
      <c r="N324" s="46"/>
      <c r="O324" s="46"/>
      <c r="P324" s="46"/>
      <c r="Q324" s="46"/>
    </row>
    <row r="325" spans="8:17" ht="15">
      <c r="H325" s="46"/>
      <c r="I325" s="46"/>
      <c r="J325" s="46"/>
      <c r="K325" s="46"/>
      <c r="L325" s="46"/>
      <c r="M325" s="46"/>
      <c r="N325" s="46"/>
      <c r="O325" s="46"/>
      <c r="P325" s="46"/>
      <c r="Q325" s="46"/>
    </row>
    <row r="326" spans="8:17" ht="15">
      <c r="H326" s="46"/>
      <c r="I326" s="46"/>
      <c r="J326" s="46"/>
      <c r="K326" s="46"/>
      <c r="L326" s="46"/>
      <c r="M326" s="46"/>
      <c r="N326" s="46"/>
      <c r="O326" s="46"/>
      <c r="P326" s="46"/>
      <c r="Q326" s="46"/>
    </row>
    <row r="327" spans="8:17" ht="15">
      <c r="H327" s="46"/>
      <c r="I327" s="46"/>
      <c r="J327" s="46"/>
      <c r="K327" s="46"/>
      <c r="L327" s="46"/>
      <c r="M327" s="46"/>
      <c r="N327" s="46"/>
      <c r="O327" s="46"/>
      <c r="P327" s="46"/>
      <c r="Q327" s="46"/>
    </row>
    <row r="328" spans="8:17" ht="15">
      <c r="H328" s="46"/>
      <c r="I328" s="46"/>
      <c r="J328" s="46"/>
      <c r="K328" s="46"/>
      <c r="L328" s="46"/>
      <c r="M328" s="46"/>
      <c r="N328" s="46"/>
      <c r="O328" s="46"/>
      <c r="P328" s="46"/>
      <c r="Q328" s="46"/>
    </row>
    <row r="329" spans="8:17" ht="15">
      <c r="H329" s="46"/>
      <c r="I329" s="46"/>
      <c r="J329" s="46"/>
      <c r="K329" s="46"/>
      <c r="L329" s="46"/>
      <c r="M329" s="46"/>
      <c r="N329" s="46"/>
      <c r="O329" s="46"/>
      <c r="P329" s="46"/>
      <c r="Q329" s="46"/>
    </row>
    <row r="330" spans="8:17" ht="15">
      <c r="H330" s="46"/>
      <c r="I330" s="46"/>
      <c r="J330" s="46"/>
      <c r="K330" s="46"/>
      <c r="L330" s="46"/>
      <c r="M330" s="46"/>
      <c r="N330" s="46"/>
      <c r="O330" s="46"/>
      <c r="P330" s="46"/>
      <c r="Q330" s="46"/>
    </row>
    <row r="331" spans="8:17" ht="15">
      <c r="H331" s="46"/>
      <c r="I331" s="46"/>
      <c r="J331" s="46"/>
      <c r="K331" s="46"/>
      <c r="L331" s="46"/>
      <c r="M331" s="46"/>
      <c r="N331" s="46"/>
      <c r="O331" s="46"/>
      <c r="P331" s="46"/>
      <c r="Q331" s="46"/>
    </row>
    <row r="332" spans="8:17" ht="15">
      <c r="H332" s="46"/>
      <c r="I332" s="46"/>
      <c r="J332" s="46"/>
      <c r="K332" s="46"/>
      <c r="L332" s="46"/>
      <c r="M332" s="46"/>
      <c r="N332" s="46"/>
      <c r="O332" s="46"/>
      <c r="P332" s="46"/>
      <c r="Q332" s="46"/>
    </row>
    <row r="333" spans="8:17" ht="15">
      <c r="H333" s="46"/>
      <c r="I333" s="46"/>
      <c r="J333" s="46"/>
      <c r="K333" s="46"/>
      <c r="L333" s="46"/>
      <c r="M333" s="46"/>
      <c r="N333" s="46"/>
      <c r="O333" s="46"/>
      <c r="P333" s="46"/>
      <c r="Q333" s="46"/>
    </row>
    <row r="334" spans="8:17" ht="15">
      <c r="H334" s="46"/>
      <c r="I334" s="46"/>
      <c r="J334" s="46"/>
      <c r="K334" s="46"/>
      <c r="L334" s="46"/>
      <c r="M334" s="46"/>
      <c r="N334" s="46"/>
      <c r="O334" s="46"/>
      <c r="P334" s="46"/>
      <c r="Q334" s="46"/>
    </row>
    <row r="335" spans="8:17" ht="15">
      <c r="H335" s="46"/>
      <c r="I335" s="46"/>
      <c r="J335" s="46"/>
      <c r="K335" s="46"/>
      <c r="L335" s="46"/>
      <c r="M335" s="46"/>
      <c r="N335" s="46"/>
      <c r="O335" s="46"/>
      <c r="P335" s="46"/>
      <c r="Q335" s="46"/>
    </row>
    <row r="336" spans="8:17" ht="15">
      <c r="H336" s="46"/>
      <c r="I336" s="46"/>
      <c r="J336" s="46"/>
      <c r="K336" s="46"/>
      <c r="L336" s="46"/>
      <c r="M336" s="46"/>
      <c r="N336" s="46"/>
      <c r="O336" s="46"/>
      <c r="P336" s="46"/>
      <c r="Q336" s="46"/>
    </row>
    <row r="337" spans="8:17" ht="15">
      <c r="H337" s="46"/>
      <c r="I337" s="46"/>
      <c r="J337" s="46"/>
      <c r="K337" s="46"/>
      <c r="L337" s="46"/>
      <c r="M337" s="46"/>
      <c r="N337" s="46"/>
      <c r="O337" s="46"/>
      <c r="P337" s="46"/>
      <c r="Q337" s="46"/>
    </row>
    <row r="338" spans="8:17" ht="15">
      <c r="H338" s="46"/>
      <c r="I338" s="46"/>
      <c r="J338" s="46"/>
      <c r="K338" s="46"/>
      <c r="L338" s="46"/>
      <c r="M338" s="46"/>
      <c r="N338" s="46"/>
      <c r="O338" s="46"/>
      <c r="P338" s="46"/>
      <c r="Q338" s="46"/>
    </row>
    <row r="339" spans="8:17" ht="15">
      <c r="H339" s="46"/>
      <c r="I339" s="46"/>
      <c r="J339" s="46"/>
      <c r="K339" s="46"/>
      <c r="L339" s="46"/>
      <c r="M339" s="46"/>
      <c r="N339" s="46"/>
      <c r="O339" s="46"/>
      <c r="P339" s="46"/>
      <c r="Q339" s="46"/>
    </row>
    <row r="340" spans="8:17" ht="15">
      <c r="H340" s="46"/>
      <c r="I340" s="46"/>
      <c r="J340" s="46"/>
      <c r="K340" s="46"/>
      <c r="L340" s="46"/>
      <c r="M340" s="46"/>
      <c r="N340" s="46"/>
      <c r="O340" s="46"/>
      <c r="P340" s="46"/>
      <c r="Q340" s="46"/>
    </row>
    <row r="341" spans="8:17" ht="15">
      <c r="H341" s="46"/>
      <c r="I341" s="46"/>
      <c r="J341" s="46"/>
      <c r="K341" s="46"/>
      <c r="L341" s="46"/>
      <c r="M341" s="46"/>
      <c r="N341" s="46"/>
      <c r="O341" s="46"/>
      <c r="P341" s="46"/>
      <c r="Q341" s="46"/>
    </row>
    <row r="342" spans="8:17" ht="15">
      <c r="H342" s="46"/>
      <c r="I342" s="46"/>
      <c r="J342" s="46"/>
      <c r="K342" s="46"/>
      <c r="L342" s="46"/>
      <c r="M342" s="46"/>
      <c r="N342" s="46"/>
      <c r="O342" s="46"/>
      <c r="P342" s="46"/>
      <c r="Q342" s="46"/>
    </row>
    <row r="343" spans="8:17" ht="15">
      <c r="H343" s="46"/>
      <c r="I343" s="46"/>
      <c r="J343" s="46"/>
      <c r="K343" s="46"/>
      <c r="L343" s="46"/>
      <c r="M343" s="46"/>
      <c r="N343" s="46"/>
      <c r="O343" s="46"/>
      <c r="P343" s="46"/>
      <c r="Q343" s="46"/>
    </row>
    <row r="344" spans="8:17" ht="15">
      <c r="H344" s="46"/>
      <c r="I344" s="46"/>
      <c r="J344" s="46"/>
      <c r="K344" s="46"/>
      <c r="L344" s="46"/>
      <c r="M344" s="46"/>
      <c r="N344" s="46"/>
      <c r="O344" s="46"/>
      <c r="P344" s="46"/>
      <c r="Q344" s="46"/>
    </row>
    <row r="345" spans="8:17" ht="15">
      <c r="H345" s="46"/>
      <c r="I345" s="46"/>
      <c r="J345" s="46"/>
      <c r="K345" s="46"/>
      <c r="L345" s="46"/>
      <c r="M345" s="46"/>
      <c r="N345" s="46"/>
      <c r="O345" s="46"/>
      <c r="P345" s="46"/>
      <c r="Q345" s="46"/>
    </row>
    <row r="346" spans="8:17" ht="15">
      <c r="H346" s="46"/>
      <c r="I346" s="46"/>
      <c r="J346" s="46"/>
      <c r="K346" s="46"/>
      <c r="L346" s="46"/>
      <c r="M346" s="46"/>
      <c r="N346" s="46"/>
      <c r="O346" s="46"/>
      <c r="P346" s="46"/>
      <c r="Q346" s="46"/>
    </row>
    <row r="347" spans="8:17" ht="15">
      <c r="H347" s="46"/>
      <c r="I347" s="46"/>
      <c r="J347" s="46"/>
      <c r="K347" s="46"/>
      <c r="L347" s="46"/>
      <c r="M347" s="46"/>
      <c r="N347" s="46"/>
      <c r="O347" s="46"/>
      <c r="P347" s="46"/>
      <c r="Q347" s="46"/>
    </row>
    <row r="348" spans="8:17" ht="15">
      <c r="H348" s="46"/>
      <c r="I348" s="46"/>
      <c r="J348" s="46"/>
      <c r="K348" s="46"/>
      <c r="L348" s="46"/>
      <c r="M348" s="46"/>
      <c r="N348" s="46"/>
      <c r="O348" s="46"/>
      <c r="P348" s="46"/>
      <c r="Q348" s="46"/>
    </row>
    <row r="349" spans="8:17" ht="15">
      <c r="H349" s="46"/>
      <c r="I349" s="46"/>
      <c r="J349" s="46"/>
      <c r="K349" s="46"/>
      <c r="L349" s="46"/>
      <c r="M349" s="46"/>
      <c r="N349" s="46"/>
      <c r="O349" s="46"/>
      <c r="P349" s="46"/>
      <c r="Q349" s="46"/>
    </row>
    <row r="350" spans="8:17" ht="15">
      <c r="H350" s="46"/>
      <c r="I350" s="46"/>
      <c r="J350" s="46"/>
      <c r="K350" s="46"/>
      <c r="L350" s="46"/>
      <c r="M350" s="46"/>
      <c r="N350" s="46"/>
      <c r="O350" s="46"/>
      <c r="P350" s="46"/>
      <c r="Q350" s="46"/>
    </row>
    <row r="351" spans="8:17" ht="15">
      <c r="H351" s="46"/>
      <c r="I351" s="46"/>
      <c r="J351" s="46"/>
      <c r="K351" s="46"/>
      <c r="L351" s="46"/>
      <c r="M351" s="46"/>
      <c r="N351" s="46"/>
      <c r="O351" s="46"/>
      <c r="P351" s="46"/>
      <c r="Q351" s="46"/>
    </row>
    <row r="352" spans="8:17" ht="15">
      <c r="H352" s="46"/>
      <c r="I352" s="46"/>
      <c r="J352" s="46"/>
      <c r="K352" s="46"/>
      <c r="L352" s="46"/>
      <c r="M352" s="46"/>
      <c r="N352" s="46"/>
      <c r="O352" s="46"/>
      <c r="P352" s="46"/>
      <c r="Q352" s="46"/>
    </row>
    <row r="353" spans="8:17" ht="15">
      <c r="H353" s="46"/>
      <c r="I353" s="46"/>
      <c r="J353" s="46"/>
      <c r="K353" s="46"/>
      <c r="L353" s="46"/>
      <c r="M353" s="46"/>
      <c r="N353" s="46"/>
      <c r="O353" s="46"/>
      <c r="P353" s="46"/>
      <c r="Q353" s="46"/>
    </row>
    <row r="354" spans="8:17" ht="15">
      <c r="H354" s="46"/>
      <c r="I354" s="46"/>
      <c r="J354" s="46"/>
      <c r="K354" s="46"/>
      <c r="L354" s="46"/>
      <c r="M354" s="46"/>
      <c r="N354" s="46"/>
      <c r="O354" s="46"/>
      <c r="P354" s="46"/>
      <c r="Q354" s="46"/>
    </row>
    <row r="355" spans="8:17" ht="15">
      <c r="H355" s="46"/>
      <c r="I355" s="46"/>
      <c r="J355" s="46"/>
      <c r="K355" s="46"/>
      <c r="L355" s="46"/>
      <c r="M355" s="46"/>
      <c r="N355" s="46"/>
      <c r="O355" s="46"/>
      <c r="P355" s="46"/>
      <c r="Q355" s="46"/>
    </row>
    <row r="356" spans="8:17" ht="15">
      <c r="H356" s="46"/>
      <c r="I356" s="46"/>
      <c r="J356" s="46"/>
      <c r="K356" s="46"/>
      <c r="L356" s="46"/>
      <c r="M356" s="46"/>
      <c r="N356" s="46"/>
      <c r="O356" s="46"/>
      <c r="P356" s="46"/>
      <c r="Q356" s="46"/>
    </row>
    <row r="357" spans="8:17" ht="15">
      <c r="H357" s="46"/>
      <c r="I357" s="46"/>
      <c r="J357" s="46"/>
      <c r="K357" s="46"/>
      <c r="L357" s="46"/>
      <c r="M357" s="46"/>
      <c r="N357" s="46"/>
      <c r="O357" s="46"/>
      <c r="P357" s="46"/>
      <c r="Q357" s="46"/>
    </row>
    <row r="358" spans="8:17" ht="15">
      <c r="H358" s="46"/>
      <c r="I358" s="46"/>
      <c r="J358" s="46"/>
      <c r="K358" s="46"/>
      <c r="L358" s="46"/>
      <c r="M358" s="46"/>
      <c r="N358" s="46"/>
      <c r="O358" s="46"/>
      <c r="P358" s="46"/>
      <c r="Q358" s="46"/>
    </row>
    <row r="359" spans="8:17" ht="15">
      <c r="H359" s="46"/>
      <c r="I359" s="46"/>
      <c r="J359" s="46"/>
      <c r="K359" s="46"/>
      <c r="L359" s="46"/>
      <c r="M359" s="46"/>
      <c r="N359" s="46"/>
      <c r="O359" s="46"/>
      <c r="P359" s="46"/>
      <c r="Q359" s="46"/>
    </row>
    <row r="360" spans="8:17" ht="15">
      <c r="H360" s="46"/>
      <c r="I360" s="46"/>
      <c r="J360" s="46"/>
      <c r="K360" s="46"/>
      <c r="L360" s="46"/>
      <c r="M360" s="46"/>
      <c r="N360" s="46"/>
      <c r="O360" s="46"/>
      <c r="P360" s="46"/>
      <c r="Q360" s="46"/>
    </row>
    <row r="361" spans="8:17" ht="15">
      <c r="H361" s="46"/>
      <c r="I361" s="46"/>
      <c r="J361" s="46"/>
      <c r="K361" s="46"/>
      <c r="L361" s="46"/>
      <c r="M361" s="46"/>
      <c r="N361" s="46"/>
      <c r="O361" s="46"/>
      <c r="P361" s="46"/>
      <c r="Q361" s="46"/>
    </row>
    <row r="362" spans="8:17" ht="15">
      <c r="H362" s="46"/>
      <c r="I362" s="46"/>
      <c r="J362" s="46"/>
      <c r="K362" s="46"/>
      <c r="L362" s="46"/>
      <c r="M362" s="46"/>
      <c r="N362" s="46"/>
      <c r="O362" s="46"/>
      <c r="P362" s="46"/>
      <c r="Q362" s="46"/>
    </row>
    <row r="363" spans="8:17" ht="15">
      <c r="H363" s="46"/>
      <c r="I363" s="46"/>
      <c r="J363" s="46"/>
      <c r="K363" s="46"/>
      <c r="L363" s="46"/>
      <c r="M363" s="46"/>
      <c r="N363" s="46"/>
      <c r="O363" s="46"/>
      <c r="P363" s="46"/>
      <c r="Q363" s="46"/>
    </row>
    <row r="364" spans="8:17" ht="15">
      <c r="H364" s="46"/>
      <c r="I364" s="46"/>
      <c r="J364" s="46"/>
      <c r="K364" s="46"/>
      <c r="L364" s="46"/>
      <c r="M364" s="46"/>
      <c r="N364" s="46"/>
      <c r="O364" s="46"/>
      <c r="P364" s="46"/>
      <c r="Q364" s="46"/>
    </row>
    <row r="365" spans="8:17" ht="15">
      <c r="H365" s="46"/>
      <c r="I365" s="46"/>
      <c r="J365" s="46"/>
      <c r="K365" s="46"/>
      <c r="L365" s="46"/>
      <c r="M365" s="46"/>
      <c r="N365" s="46"/>
      <c r="O365" s="46"/>
      <c r="P365" s="46"/>
      <c r="Q365" s="46"/>
    </row>
    <row r="366" spans="8:17" ht="15">
      <c r="H366" s="46"/>
      <c r="I366" s="46"/>
      <c r="J366" s="46"/>
      <c r="K366" s="46"/>
      <c r="L366" s="46"/>
      <c r="M366" s="46"/>
      <c r="N366" s="46"/>
      <c r="O366" s="46"/>
      <c r="P366" s="46"/>
      <c r="Q366" s="46"/>
    </row>
    <row r="367" spans="8:17" ht="15">
      <c r="H367" s="46"/>
      <c r="I367" s="46"/>
      <c r="J367" s="46"/>
      <c r="K367" s="46"/>
      <c r="L367" s="46"/>
      <c r="M367" s="46"/>
      <c r="N367" s="46"/>
      <c r="O367" s="46"/>
      <c r="P367" s="46"/>
      <c r="Q367" s="46"/>
    </row>
    <row r="368" spans="8:17" ht="15">
      <c r="H368" s="46"/>
      <c r="I368" s="46"/>
      <c r="J368" s="46"/>
      <c r="K368" s="46"/>
      <c r="L368" s="46"/>
      <c r="M368" s="46"/>
      <c r="N368" s="46"/>
      <c r="O368" s="46"/>
      <c r="P368" s="46"/>
      <c r="Q368" s="46"/>
    </row>
    <row r="369" spans="8:17" ht="15">
      <c r="H369" s="46"/>
      <c r="I369" s="46"/>
      <c r="J369" s="46"/>
      <c r="K369" s="46"/>
      <c r="L369" s="46"/>
      <c r="M369" s="46"/>
      <c r="N369" s="46"/>
      <c r="O369" s="46"/>
      <c r="P369" s="46"/>
      <c r="Q369" s="46"/>
    </row>
    <row r="370" spans="8:17" ht="15">
      <c r="H370" s="46"/>
      <c r="I370" s="46"/>
      <c r="J370" s="46"/>
      <c r="K370" s="46"/>
      <c r="L370" s="46"/>
      <c r="M370" s="46"/>
      <c r="N370" s="46"/>
      <c r="O370" s="46"/>
      <c r="P370" s="46"/>
      <c r="Q370" s="46"/>
    </row>
    <row r="371" spans="8:17" ht="15">
      <c r="H371" s="46"/>
      <c r="I371" s="46"/>
      <c r="J371" s="46"/>
      <c r="K371" s="46"/>
      <c r="L371" s="46"/>
      <c r="M371" s="46"/>
      <c r="N371" s="46"/>
      <c r="O371" s="46"/>
      <c r="P371" s="46"/>
      <c r="Q371" s="46"/>
    </row>
    <row r="372" spans="8:17" ht="15">
      <c r="H372" s="46"/>
      <c r="I372" s="46"/>
      <c r="J372" s="46"/>
      <c r="K372" s="46"/>
      <c r="L372" s="46"/>
      <c r="M372" s="46"/>
      <c r="N372" s="46"/>
      <c r="O372" s="46"/>
      <c r="P372" s="46"/>
      <c r="Q372" s="46"/>
    </row>
    <row r="373" spans="8:17" ht="15">
      <c r="H373" s="46"/>
      <c r="I373" s="46"/>
      <c r="J373" s="46"/>
      <c r="K373" s="46"/>
      <c r="L373" s="46"/>
      <c r="M373" s="46"/>
      <c r="N373" s="46"/>
      <c r="O373" s="46"/>
      <c r="P373" s="46"/>
      <c r="Q373" s="46"/>
    </row>
    <row r="374" spans="8:17" ht="15">
      <c r="H374" s="46"/>
      <c r="I374" s="46"/>
      <c r="J374" s="46"/>
      <c r="K374" s="46"/>
      <c r="L374" s="46"/>
      <c r="M374" s="46"/>
      <c r="N374" s="46"/>
      <c r="O374" s="46"/>
      <c r="P374" s="46"/>
      <c r="Q374" s="46"/>
    </row>
    <row r="375" spans="8:17" ht="15">
      <c r="H375" s="46"/>
      <c r="I375" s="46"/>
      <c r="J375" s="46"/>
      <c r="K375" s="46"/>
      <c r="L375" s="46"/>
      <c r="M375" s="46"/>
      <c r="N375" s="46"/>
      <c r="O375" s="46"/>
      <c r="P375" s="46"/>
      <c r="Q375" s="46"/>
    </row>
    <row r="376" spans="8:17" ht="15">
      <c r="H376" s="46"/>
      <c r="I376" s="46"/>
      <c r="J376" s="46"/>
      <c r="K376" s="46"/>
      <c r="L376" s="46"/>
      <c r="M376" s="46"/>
      <c r="N376" s="46"/>
      <c r="O376" s="46"/>
      <c r="P376" s="46"/>
      <c r="Q376" s="46"/>
    </row>
    <row r="377" spans="8:17" ht="15">
      <c r="H377" s="46"/>
      <c r="I377" s="46"/>
      <c r="J377" s="46"/>
      <c r="K377" s="46"/>
      <c r="L377" s="46"/>
      <c r="M377" s="46"/>
      <c r="N377" s="46"/>
      <c r="O377" s="46"/>
      <c r="P377" s="46"/>
      <c r="Q377" s="46"/>
    </row>
    <row r="378" spans="8:17" ht="15">
      <c r="H378" s="46"/>
      <c r="I378" s="46"/>
      <c r="J378" s="46"/>
      <c r="K378" s="46"/>
      <c r="L378" s="46"/>
      <c r="M378" s="46"/>
      <c r="N378" s="46"/>
      <c r="O378" s="46"/>
      <c r="P378" s="46"/>
      <c r="Q378" s="46"/>
    </row>
    <row r="379" spans="8:17" ht="15">
      <c r="H379" s="46"/>
      <c r="I379" s="46"/>
      <c r="J379" s="46"/>
      <c r="K379" s="46"/>
      <c r="L379" s="46"/>
      <c r="M379" s="46"/>
      <c r="N379" s="46"/>
      <c r="O379" s="46"/>
      <c r="P379" s="46"/>
      <c r="Q379" s="46"/>
    </row>
    <row r="380" spans="8:17" ht="15">
      <c r="H380" s="46"/>
      <c r="I380" s="46"/>
      <c r="J380" s="46"/>
      <c r="K380" s="46"/>
      <c r="L380" s="46"/>
      <c r="M380" s="46"/>
      <c r="N380" s="46"/>
      <c r="O380" s="46"/>
      <c r="P380" s="46"/>
      <c r="Q380" s="46"/>
    </row>
    <row r="381" spans="8:17" ht="15">
      <c r="H381" s="46"/>
      <c r="I381" s="46"/>
      <c r="J381" s="46"/>
      <c r="K381" s="46"/>
      <c r="L381" s="46"/>
      <c r="M381" s="46"/>
      <c r="N381" s="46"/>
      <c r="O381" s="46"/>
      <c r="P381" s="46"/>
      <c r="Q381" s="46"/>
    </row>
    <row r="382" spans="8:17" ht="15">
      <c r="H382" s="46"/>
      <c r="I382" s="46"/>
      <c r="J382" s="46"/>
      <c r="K382" s="46"/>
      <c r="L382" s="46"/>
      <c r="M382" s="46"/>
      <c r="N382" s="46"/>
      <c r="O382" s="46"/>
      <c r="P382" s="46"/>
      <c r="Q382" s="46"/>
    </row>
    <row r="383" spans="8:17" ht="15">
      <c r="H383" s="46"/>
      <c r="I383" s="46"/>
      <c r="J383" s="46"/>
      <c r="K383" s="46"/>
      <c r="L383" s="46"/>
      <c r="M383" s="46"/>
      <c r="N383" s="46"/>
      <c r="O383" s="46"/>
      <c r="P383" s="46"/>
      <c r="Q383" s="46"/>
    </row>
    <row r="384" spans="8:17" ht="15">
      <c r="H384" s="46"/>
      <c r="I384" s="46"/>
      <c r="J384" s="46"/>
      <c r="K384" s="46"/>
      <c r="L384" s="46"/>
      <c r="M384" s="46"/>
      <c r="N384" s="46"/>
      <c r="O384" s="46"/>
      <c r="P384" s="46"/>
      <c r="Q384" s="46"/>
    </row>
    <row r="385" spans="8:17" ht="15">
      <c r="H385" s="46"/>
      <c r="I385" s="46"/>
      <c r="J385" s="46"/>
      <c r="K385" s="46"/>
      <c r="L385" s="46"/>
      <c r="M385" s="46"/>
      <c r="N385" s="46"/>
      <c r="O385" s="46"/>
      <c r="P385" s="46"/>
      <c r="Q385" s="46"/>
    </row>
    <row r="386" spans="8:17" ht="15">
      <c r="H386" s="46"/>
      <c r="I386" s="46"/>
      <c r="J386" s="46"/>
      <c r="K386" s="46"/>
      <c r="L386" s="46"/>
      <c r="M386" s="46"/>
      <c r="N386" s="46"/>
      <c r="O386" s="46"/>
      <c r="P386" s="46"/>
      <c r="Q386" s="46"/>
    </row>
    <row r="387" spans="8:17" ht="15">
      <c r="H387" s="46"/>
      <c r="I387" s="46"/>
      <c r="J387" s="46"/>
      <c r="K387" s="46"/>
      <c r="L387" s="46"/>
      <c r="M387" s="46"/>
      <c r="N387" s="46"/>
      <c r="O387" s="46"/>
      <c r="P387" s="46"/>
      <c r="Q387" s="46"/>
    </row>
    <row r="388" spans="8:17" ht="15">
      <c r="H388" s="46"/>
      <c r="I388" s="46"/>
      <c r="J388" s="46"/>
      <c r="K388" s="46"/>
      <c r="L388" s="46"/>
      <c r="M388" s="46"/>
      <c r="N388" s="46"/>
      <c r="O388" s="46"/>
      <c r="P388" s="46"/>
      <c r="Q388" s="46"/>
    </row>
    <row r="389" spans="8:17" ht="15">
      <c r="H389" s="46"/>
      <c r="I389" s="46"/>
      <c r="J389" s="46"/>
      <c r="K389" s="46"/>
      <c r="L389" s="46"/>
      <c r="M389" s="46"/>
      <c r="N389" s="46"/>
      <c r="O389" s="46"/>
      <c r="P389" s="46"/>
      <c r="Q389" s="46"/>
    </row>
    <row r="390" spans="8:17" ht="15">
      <c r="H390" s="46"/>
      <c r="I390" s="46"/>
      <c r="J390" s="46"/>
      <c r="K390" s="46"/>
      <c r="L390" s="46"/>
      <c r="M390" s="46"/>
      <c r="N390" s="46"/>
      <c r="O390" s="46"/>
      <c r="P390" s="46"/>
      <c r="Q390" s="46"/>
    </row>
    <row r="391" spans="8:17" ht="15">
      <c r="H391" s="46"/>
      <c r="I391" s="46"/>
      <c r="J391" s="46"/>
      <c r="K391" s="46"/>
      <c r="L391" s="46"/>
      <c r="M391" s="46"/>
      <c r="N391" s="46"/>
      <c r="O391" s="46"/>
      <c r="P391" s="46"/>
      <c r="Q391" s="46"/>
    </row>
    <row r="392" spans="8:17" ht="15">
      <c r="H392" s="46"/>
      <c r="I392" s="46"/>
      <c r="J392" s="46"/>
      <c r="K392" s="46"/>
      <c r="L392" s="46"/>
      <c r="M392" s="46"/>
      <c r="N392" s="46"/>
      <c r="O392" s="46"/>
      <c r="P392" s="46"/>
      <c r="Q392" s="46"/>
    </row>
    <row r="393" spans="8:17" ht="15">
      <c r="H393" s="46"/>
      <c r="I393" s="46"/>
      <c r="J393" s="46"/>
      <c r="K393" s="46"/>
      <c r="L393" s="46"/>
      <c r="M393" s="46"/>
      <c r="N393" s="46"/>
      <c r="O393" s="46"/>
      <c r="P393" s="46"/>
      <c r="Q393" s="46"/>
    </row>
    <row r="394" spans="8:17" ht="15">
      <c r="H394" s="46"/>
      <c r="I394" s="46"/>
      <c r="J394" s="46"/>
      <c r="K394" s="46"/>
      <c r="L394" s="46"/>
      <c r="M394" s="46"/>
      <c r="N394" s="46"/>
      <c r="O394" s="46"/>
      <c r="P394" s="46"/>
      <c r="Q394" s="46"/>
    </row>
    <row r="395" spans="8:17" ht="15">
      <c r="H395" s="46"/>
      <c r="I395" s="46"/>
      <c r="J395" s="46"/>
      <c r="K395" s="46"/>
      <c r="L395" s="46"/>
      <c r="M395" s="46"/>
      <c r="N395" s="46"/>
      <c r="O395" s="46"/>
      <c r="P395" s="46"/>
      <c r="Q395" s="46"/>
    </row>
    <row r="396" spans="8:17" ht="15">
      <c r="H396" s="46"/>
      <c r="I396" s="46"/>
      <c r="J396" s="46"/>
      <c r="K396" s="46"/>
      <c r="L396" s="46"/>
      <c r="M396" s="46"/>
      <c r="N396" s="46"/>
      <c r="O396" s="46"/>
      <c r="P396" s="46"/>
      <c r="Q396" s="46"/>
    </row>
    <row r="397" spans="8:17" ht="15">
      <c r="H397" s="46"/>
      <c r="I397" s="46"/>
      <c r="J397" s="46"/>
      <c r="K397" s="46"/>
      <c r="L397" s="46"/>
      <c r="M397" s="46"/>
      <c r="N397" s="46"/>
      <c r="O397" s="46"/>
      <c r="P397" s="46"/>
      <c r="Q397" s="46"/>
    </row>
    <row r="398" spans="8:17" ht="15">
      <c r="H398" s="46"/>
      <c r="I398" s="46"/>
      <c r="J398" s="46"/>
      <c r="K398" s="46"/>
      <c r="L398" s="46"/>
      <c r="M398" s="46"/>
      <c r="N398" s="46"/>
      <c r="O398" s="46"/>
      <c r="P398" s="46"/>
      <c r="Q398" s="46"/>
    </row>
    <row r="399" spans="8:17" ht="15">
      <c r="H399" s="46"/>
      <c r="I399" s="46"/>
      <c r="J399" s="46"/>
      <c r="K399" s="46"/>
      <c r="L399" s="46"/>
      <c r="M399" s="46"/>
      <c r="N399" s="46"/>
      <c r="O399" s="46"/>
      <c r="P399" s="46"/>
      <c r="Q399" s="46"/>
    </row>
    <row r="400" spans="8:17" ht="15">
      <c r="H400" s="46"/>
      <c r="I400" s="46"/>
      <c r="J400" s="46"/>
      <c r="K400" s="46"/>
      <c r="L400" s="46"/>
      <c r="M400" s="46"/>
      <c r="N400" s="46"/>
      <c r="O400" s="46"/>
      <c r="P400" s="46"/>
      <c r="Q400" s="46"/>
    </row>
    <row r="401" spans="8:17" ht="15">
      <c r="H401" s="46"/>
      <c r="I401" s="46"/>
      <c r="J401" s="46"/>
      <c r="K401" s="46"/>
      <c r="L401" s="46"/>
      <c r="M401" s="46"/>
      <c r="N401" s="46"/>
      <c r="O401" s="46"/>
      <c r="P401" s="46"/>
      <c r="Q401" s="46"/>
    </row>
    <row r="402" spans="8:17" ht="15">
      <c r="H402" s="46"/>
      <c r="I402" s="46"/>
      <c r="J402" s="46"/>
      <c r="K402" s="46"/>
      <c r="L402" s="46"/>
      <c r="M402" s="46"/>
      <c r="N402" s="46"/>
      <c r="O402" s="46"/>
      <c r="P402" s="46"/>
      <c r="Q402" s="46"/>
    </row>
    <row r="403" spans="8:17" ht="15">
      <c r="H403" s="46"/>
      <c r="I403" s="46"/>
      <c r="J403" s="46"/>
      <c r="K403" s="46"/>
      <c r="L403" s="46"/>
      <c r="M403" s="46"/>
      <c r="N403" s="46"/>
      <c r="O403" s="46"/>
      <c r="P403" s="46"/>
      <c r="Q403" s="46"/>
    </row>
    <row r="404" spans="8:17" ht="15">
      <c r="H404" s="46"/>
      <c r="I404" s="46"/>
      <c r="J404" s="46"/>
      <c r="K404" s="46"/>
      <c r="L404" s="46"/>
      <c r="M404" s="46"/>
      <c r="N404" s="46"/>
      <c r="O404" s="46"/>
      <c r="P404" s="46"/>
      <c r="Q404" s="46"/>
    </row>
    <row r="405" spans="8:17" ht="15">
      <c r="H405" s="46"/>
      <c r="I405" s="46"/>
      <c r="J405" s="46"/>
      <c r="K405" s="46"/>
      <c r="L405" s="46"/>
      <c r="M405" s="46"/>
      <c r="N405" s="46"/>
      <c r="O405" s="46"/>
      <c r="P405" s="46"/>
      <c r="Q405" s="46"/>
    </row>
    <row r="406" spans="8:17" ht="15">
      <c r="H406" s="46"/>
      <c r="I406" s="46"/>
      <c r="J406" s="46"/>
      <c r="K406" s="46"/>
      <c r="L406" s="46"/>
      <c r="M406" s="46"/>
      <c r="N406" s="46"/>
      <c r="O406" s="46"/>
      <c r="P406" s="46"/>
      <c r="Q406" s="46"/>
    </row>
    <row r="407" spans="8:17" ht="15">
      <c r="H407" s="46"/>
      <c r="I407" s="46"/>
      <c r="J407" s="46"/>
      <c r="K407" s="46"/>
      <c r="L407" s="46"/>
      <c r="M407" s="46"/>
      <c r="N407" s="46"/>
      <c r="O407" s="46"/>
      <c r="P407" s="46"/>
      <c r="Q407" s="46"/>
    </row>
    <row r="408" spans="8:17" ht="15">
      <c r="H408" s="46"/>
      <c r="I408" s="46"/>
      <c r="J408" s="46"/>
      <c r="K408" s="46"/>
      <c r="L408" s="46"/>
      <c r="M408" s="46"/>
      <c r="N408" s="46"/>
      <c r="O408" s="46"/>
      <c r="P408" s="46"/>
      <c r="Q408" s="46"/>
    </row>
    <row r="409" spans="8:17" ht="15">
      <c r="H409" s="46"/>
      <c r="I409" s="46"/>
      <c r="J409" s="46"/>
      <c r="K409" s="46"/>
      <c r="L409" s="46"/>
      <c r="M409" s="46"/>
      <c r="N409" s="46"/>
      <c r="O409" s="46"/>
      <c r="P409" s="46"/>
      <c r="Q409" s="46"/>
    </row>
    <row r="410" spans="8:17" ht="15">
      <c r="H410" s="46"/>
      <c r="I410" s="46"/>
      <c r="J410" s="46"/>
      <c r="K410" s="46"/>
      <c r="L410" s="46"/>
      <c r="M410" s="46"/>
      <c r="N410" s="46"/>
      <c r="O410" s="46"/>
      <c r="P410" s="46"/>
      <c r="Q410" s="46"/>
    </row>
    <row r="411" spans="8:17" ht="15">
      <c r="H411" s="46"/>
      <c r="I411" s="46"/>
      <c r="J411" s="46"/>
      <c r="K411" s="46"/>
      <c r="L411" s="46"/>
      <c r="M411" s="46"/>
      <c r="N411" s="46"/>
      <c r="O411" s="46"/>
      <c r="P411" s="46"/>
      <c r="Q411" s="46"/>
    </row>
    <row r="412" spans="8:17" ht="15">
      <c r="H412" s="46"/>
      <c r="I412" s="46"/>
      <c r="J412" s="46"/>
      <c r="K412" s="46"/>
      <c r="L412" s="46"/>
      <c r="M412" s="46"/>
      <c r="N412" s="46"/>
      <c r="O412" s="46"/>
      <c r="P412" s="46"/>
      <c r="Q412" s="46"/>
    </row>
    <row r="413" spans="8:17" ht="15">
      <c r="H413" s="46"/>
      <c r="I413" s="46"/>
      <c r="J413" s="46"/>
      <c r="K413" s="46"/>
      <c r="L413" s="46"/>
      <c r="M413" s="46"/>
      <c r="N413" s="46"/>
      <c r="O413" s="46"/>
      <c r="P413" s="46"/>
      <c r="Q413" s="46"/>
    </row>
    <row r="414" spans="8:17" ht="15">
      <c r="H414" s="46"/>
      <c r="I414" s="46"/>
      <c r="J414" s="46"/>
      <c r="K414" s="46"/>
      <c r="L414" s="46"/>
      <c r="M414" s="46"/>
      <c r="N414" s="46"/>
      <c r="O414" s="46"/>
      <c r="P414" s="46"/>
      <c r="Q414" s="46"/>
    </row>
    <row r="415" spans="8:17" ht="15">
      <c r="H415" s="46"/>
      <c r="I415" s="46"/>
      <c r="J415" s="46"/>
      <c r="K415" s="46"/>
      <c r="L415" s="46"/>
      <c r="M415" s="46"/>
      <c r="N415" s="46"/>
      <c r="O415" s="46"/>
      <c r="P415" s="46"/>
      <c r="Q415" s="46"/>
    </row>
    <row r="416" spans="8:17" ht="15">
      <c r="H416" s="46"/>
      <c r="I416" s="46"/>
      <c r="J416" s="46"/>
      <c r="K416" s="46"/>
      <c r="L416" s="46"/>
      <c r="M416" s="46"/>
      <c r="N416" s="46"/>
      <c r="O416" s="46"/>
      <c r="P416" s="46"/>
      <c r="Q416" s="46"/>
    </row>
    <row r="417" spans="8:17" ht="15">
      <c r="H417" s="46"/>
      <c r="I417" s="46"/>
      <c r="J417" s="46"/>
      <c r="K417" s="46"/>
      <c r="L417" s="46"/>
      <c r="M417" s="46"/>
      <c r="N417" s="46"/>
      <c r="O417" s="46"/>
      <c r="P417" s="46"/>
      <c r="Q417" s="46"/>
    </row>
    <row r="418" spans="8:17" ht="15">
      <c r="H418" s="46"/>
      <c r="I418" s="46"/>
      <c r="J418" s="46"/>
      <c r="K418" s="46"/>
      <c r="L418" s="46"/>
      <c r="M418" s="46"/>
      <c r="N418" s="46"/>
      <c r="O418" s="46"/>
      <c r="P418" s="46"/>
      <c r="Q418" s="46"/>
    </row>
    <row r="419" spans="8:17" ht="15">
      <c r="H419" s="46"/>
      <c r="I419" s="46"/>
      <c r="J419" s="46"/>
      <c r="K419" s="46"/>
      <c r="L419" s="46"/>
      <c r="M419" s="46"/>
      <c r="N419" s="46"/>
      <c r="O419" s="46"/>
      <c r="P419" s="46"/>
      <c r="Q419" s="46"/>
    </row>
    <row r="420" spans="8:17" ht="15">
      <c r="H420" s="46"/>
      <c r="I420" s="46"/>
      <c r="J420" s="46"/>
      <c r="K420" s="46"/>
      <c r="L420" s="46"/>
      <c r="M420" s="46"/>
      <c r="N420" s="46"/>
      <c r="O420" s="46"/>
      <c r="P420" s="46"/>
      <c r="Q420" s="46"/>
    </row>
    <row r="421" spans="8:17" ht="15">
      <c r="H421" s="46"/>
      <c r="I421" s="46"/>
      <c r="J421" s="46"/>
      <c r="K421" s="46"/>
      <c r="L421" s="46"/>
      <c r="M421" s="46"/>
      <c r="N421" s="46"/>
      <c r="O421" s="46"/>
      <c r="P421" s="46"/>
      <c r="Q421" s="46"/>
    </row>
    <row r="422" spans="8:17" ht="15">
      <c r="H422" s="46"/>
      <c r="I422" s="46"/>
      <c r="J422" s="46"/>
      <c r="K422" s="46"/>
      <c r="L422" s="46"/>
      <c r="M422" s="46"/>
      <c r="N422" s="46"/>
      <c r="O422" s="46"/>
      <c r="P422" s="46"/>
      <c r="Q422" s="46"/>
    </row>
    <row r="423" spans="8:17" ht="15">
      <c r="H423" s="46"/>
      <c r="I423" s="46"/>
      <c r="J423" s="46"/>
      <c r="K423" s="46"/>
      <c r="L423" s="46"/>
      <c r="M423" s="46"/>
      <c r="N423" s="46"/>
      <c r="O423" s="46"/>
      <c r="P423" s="46"/>
      <c r="Q423" s="46"/>
    </row>
    <row r="424" spans="8:17" ht="15">
      <c r="H424" s="46"/>
      <c r="I424" s="46"/>
      <c r="J424" s="46"/>
      <c r="K424" s="46"/>
      <c r="L424" s="46"/>
      <c r="M424" s="46"/>
      <c r="N424" s="46"/>
      <c r="O424" s="46"/>
      <c r="P424" s="46"/>
      <c r="Q424" s="46"/>
    </row>
    <row r="425" spans="8:17" ht="15">
      <c r="H425" s="46"/>
      <c r="I425" s="46"/>
      <c r="J425" s="46"/>
      <c r="K425" s="46"/>
      <c r="L425" s="46"/>
      <c r="M425" s="46"/>
      <c r="N425" s="46"/>
      <c r="O425" s="46"/>
      <c r="P425" s="46"/>
      <c r="Q425" s="46"/>
    </row>
    <row r="426" spans="8:17" ht="15">
      <c r="H426" s="46"/>
      <c r="I426" s="46"/>
      <c r="J426" s="46"/>
      <c r="K426" s="46"/>
      <c r="L426" s="46"/>
      <c r="M426" s="46"/>
      <c r="N426" s="46"/>
      <c r="O426" s="46"/>
      <c r="P426" s="46"/>
      <c r="Q426" s="46"/>
    </row>
    <row r="427" spans="8:17" ht="15">
      <c r="H427" s="46"/>
      <c r="I427" s="46"/>
      <c r="J427" s="46"/>
      <c r="K427" s="46"/>
      <c r="L427" s="46"/>
      <c r="M427" s="46"/>
      <c r="N427" s="46"/>
      <c r="O427" s="46"/>
      <c r="P427" s="46"/>
      <c r="Q427" s="46"/>
    </row>
    <row r="428" spans="8:17" ht="15">
      <c r="H428" s="46"/>
      <c r="I428" s="46"/>
      <c r="J428" s="46"/>
      <c r="K428" s="46"/>
      <c r="L428" s="46"/>
      <c r="M428" s="46"/>
      <c r="N428" s="46"/>
      <c r="O428" s="46"/>
      <c r="P428" s="46"/>
      <c r="Q428" s="46"/>
    </row>
    <row r="429" spans="8:17" ht="15">
      <c r="H429" s="46"/>
      <c r="I429" s="46"/>
      <c r="J429" s="46"/>
      <c r="K429" s="46"/>
      <c r="L429" s="46"/>
      <c r="M429" s="46"/>
      <c r="N429" s="46"/>
      <c r="O429" s="46"/>
      <c r="P429" s="46"/>
      <c r="Q429" s="46"/>
    </row>
    <row r="430" spans="8:17" ht="15">
      <c r="H430" s="46"/>
      <c r="I430" s="46"/>
      <c r="J430" s="46"/>
      <c r="K430" s="46"/>
      <c r="L430" s="46"/>
      <c r="M430" s="46"/>
      <c r="N430" s="46"/>
      <c r="O430" s="46"/>
      <c r="P430" s="46"/>
      <c r="Q430" s="46"/>
    </row>
    <row r="431" spans="8:17" ht="15">
      <c r="H431" s="46"/>
      <c r="I431" s="46"/>
      <c r="J431" s="46"/>
      <c r="K431" s="46"/>
      <c r="L431" s="46"/>
      <c r="M431" s="46"/>
      <c r="N431" s="46"/>
      <c r="O431" s="46"/>
      <c r="P431" s="46"/>
      <c r="Q431" s="46"/>
    </row>
    <row r="432" spans="8:17" ht="15">
      <c r="H432" s="46"/>
      <c r="I432" s="46"/>
      <c r="J432" s="46"/>
      <c r="K432" s="46"/>
      <c r="L432" s="46"/>
      <c r="M432" s="46"/>
      <c r="N432" s="46"/>
      <c r="O432" s="46"/>
      <c r="P432" s="46"/>
      <c r="Q432" s="46"/>
    </row>
    <row r="433" spans="8:17" ht="15">
      <c r="H433" s="46"/>
      <c r="I433" s="46"/>
      <c r="J433" s="46"/>
      <c r="K433" s="46"/>
      <c r="L433" s="46"/>
      <c r="M433" s="46"/>
      <c r="N433" s="46"/>
      <c r="O433" s="46"/>
      <c r="P433" s="46"/>
      <c r="Q433" s="46"/>
    </row>
    <row r="434" spans="8:17" ht="15">
      <c r="H434" s="46"/>
      <c r="I434" s="46"/>
      <c r="J434" s="46"/>
      <c r="K434" s="46"/>
      <c r="L434" s="46"/>
      <c r="M434" s="46"/>
      <c r="N434" s="46"/>
      <c r="O434" s="46"/>
      <c r="P434" s="46"/>
      <c r="Q434" s="46"/>
    </row>
    <row r="435" spans="8:17" ht="15">
      <c r="H435" s="46"/>
      <c r="I435" s="46"/>
      <c r="J435" s="46"/>
      <c r="K435" s="46"/>
      <c r="L435" s="46"/>
      <c r="M435" s="46"/>
      <c r="N435" s="46"/>
      <c r="O435" s="46"/>
      <c r="P435" s="46"/>
      <c r="Q435" s="46"/>
    </row>
    <row r="436" spans="8:17" ht="15">
      <c r="H436" s="46"/>
      <c r="I436" s="46"/>
      <c r="J436" s="46"/>
      <c r="K436" s="46"/>
      <c r="L436" s="46"/>
      <c r="M436" s="46"/>
      <c r="N436" s="46"/>
      <c r="O436" s="46"/>
      <c r="P436" s="46"/>
      <c r="Q436" s="46"/>
    </row>
    <row r="437" spans="8:17" ht="15">
      <c r="H437" s="46"/>
      <c r="I437" s="46"/>
      <c r="J437" s="46"/>
      <c r="K437" s="46"/>
      <c r="L437" s="46"/>
      <c r="M437" s="46"/>
      <c r="N437" s="46"/>
      <c r="O437" s="46"/>
      <c r="P437" s="46"/>
      <c r="Q437" s="46"/>
    </row>
    <row r="438" spans="8:17" ht="15">
      <c r="H438" s="46"/>
      <c r="I438" s="46"/>
      <c r="J438" s="46"/>
      <c r="K438" s="46"/>
      <c r="L438" s="46"/>
      <c r="M438" s="46"/>
      <c r="N438" s="46"/>
      <c r="O438" s="46"/>
      <c r="P438" s="46"/>
      <c r="Q438" s="46"/>
    </row>
    <row r="439" spans="8:17" ht="15">
      <c r="H439" s="46"/>
      <c r="I439" s="46"/>
      <c r="J439" s="46"/>
      <c r="K439" s="46"/>
      <c r="L439" s="46"/>
      <c r="M439" s="46"/>
      <c r="N439" s="46"/>
      <c r="O439" s="46"/>
      <c r="P439" s="46"/>
      <c r="Q439" s="46"/>
    </row>
    <row r="440" spans="8:17" ht="15">
      <c r="H440" s="46"/>
      <c r="I440" s="46"/>
      <c r="J440" s="46"/>
      <c r="K440" s="46"/>
      <c r="L440" s="46"/>
      <c r="M440" s="46"/>
      <c r="N440" s="46"/>
      <c r="O440" s="46"/>
      <c r="P440" s="46"/>
      <c r="Q440" s="46"/>
    </row>
    <row r="441" spans="8:17" ht="15">
      <c r="H441" s="46"/>
      <c r="I441" s="46"/>
      <c r="J441" s="46"/>
      <c r="K441" s="46"/>
      <c r="L441" s="46"/>
      <c r="M441" s="46"/>
      <c r="N441" s="46"/>
      <c r="O441" s="46"/>
      <c r="P441" s="46"/>
      <c r="Q441" s="46"/>
    </row>
    <row r="442" spans="8:17" ht="15">
      <c r="H442" s="46"/>
      <c r="I442" s="46"/>
      <c r="J442" s="46"/>
      <c r="K442" s="46"/>
      <c r="L442" s="46"/>
      <c r="M442" s="46"/>
      <c r="N442" s="46"/>
      <c r="O442" s="46"/>
      <c r="P442" s="46"/>
      <c r="Q442" s="46"/>
    </row>
    <row r="443" spans="8:17" ht="15">
      <c r="H443" s="46"/>
      <c r="I443" s="46"/>
      <c r="J443" s="46"/>
      <c r="K443" s="46"/>
      <c r="L443" s="46"/>
      <c r="M443" s="46"/>
      <c r="N443" s="46"/>
      <c r="O443" s="46"/>
      <c r="P443" s="46"/>
      <c r="Q443" s="46"/>
    </row>
    <row r="444" spans="8:17" ht="15">
      <c r="H444" s="46"/>
      <c r="I444" s="46"/>
      <c r="J444" s="46"/>
      <c r="K444" s="46"/>
      <c r="L444" s="46"/>
      <c r="M444" s="46"/>
      <c r="N444" s="46"/>
      <c r="O444" s="46"/>
      <c r="P444" s="46"/>
      <c r="Q444" s="46"/>
    </row>
    <row r="445" spans="8:17" ht="15">
      <c r="H445" s="46"/>
      <c r="I445" s="46"/>
      <c r="J445" s="46"/>
      <c r="K445" s="46"/>
      <c r="L445" s="46"/>
      <c r="M445" s="46"/>
      <c r="N445" s="46"/>
      <c r="O445" s="46"/>
      <c r="P445" s="46"/>
      <c r="Q445" s="46"/>
    </row>
    <row r="446" spans="8:17" ht="15">
      <c r="H446" s="46"/>
      <c r="I446" s="46"/>
      <c r="J446" s="46"/>
      <c r="K446" s="46"/>
      <c r="L446" s="46"/>
      <c r="M446" s="46"/>
      <c r="N446" s="46"/>
      <c r="O446" s="46"/>
      <c r="P446" s="46"/>
      <c r="Q446" s="46"/>
    </row>
    <row r="447" spans="8:17" ht="15">
      <c r="H447" s="46"/>
      <c r="I447" s="46"/>
      <c r="J447" s="46"/>
      <c r="K447" s="46"/>
      <c r="L447" s="46"/>
      <c r="M447" s="46"/>
      <c r="N447" s="46"/>
      <c r="O447" s="46"/>
      <c r="P447" s="46"/>
      <c r="Q447" s="46"/>
    </row>
    <row r="448" spans="8:17" ht="15">
      <c r="H448" s="46"/>
      <c r="I448" s="46"/>
      <c r="J448" s="46"/>
      <c r="K448" s="46"/>
      <c r="L448" s="46"/>
      <c r="M448" s="46"/>
      <c r="N448" s="46"/>
      <c r="O448" s="46"/>
      <c r="P448" s="46"/>
      <c r="Q448" s="46"/>
    </row>
    <row r="449" spans="8:17" ht="15">
      <c r="H449" s="46"/>
      <c r="I449" s="46"/>
      <c r="J449" s="46"/>
      <c r="K449" s="46"/>
      <c r="L449" s="46"/>
      <c r="M449" s="46"/>
      <c r="N449" s="46"/>
      <c r="O449" s="46"/>
      <c r="P449" s="46"/>
      <c r="Q449" s="46"/>
    </row>
    <row r="450" spans="8:17" ht="15">
      <c r="H450" s="46"/>
      <c r="I450" s="46"/>
      <c r="J450" s="46"/>
      <c r="K450" s="46"/>
      <c r="L450" s="46"/>
      <c r="M450" s="46"/>
      <c r="N450" s="46"/>
      <c r="O450" s="46"/>
      <c r="P450" s="46"/>
      <c r="Q450" s="46"/>
    </row>
    <row r="451" spans="8:17" ht="15">
      <c r="H451" s="46"/>
      <c r="I451" s="46"/>
      <c r="J451" s="46"/>
      <c r="K451" s="46"/>
      <c r="L451" s="46"/>
      <c r="M451" s="46"/>
      <c r="N451" s="46"/>
      <c r="O451" s="46"/>
      <c r="P451" s="46"/>
      <c r="Q451" s="46"/>
    </row>
    <row r="452" spans="8:17" ht="15">
      <c r="H452" s="46"/>
      <c r="I452" s="46"/>
      <c r="J452" s="46"/>
      <c r="K452" s="46"/>
      <c r="L452" s="46"/>
      <c r="M452" s="46"/>
      <c r="N452" s="46"/>
      <c r="O452" s="46"/>
      <c r="P452" s="46"/>
      <c r="Q452" s="46"/>
    </row>
    <row r="453" spans="8:17" ht="15">
      <c r="H453" s="46"/>
      <c r="I453" s="46"/>
      <c r="J453" s="46"/>
      <c r="K453" s="46"/>
      <c r="L453" s="46"/>
      <c r="M453" s="46"/>
      <c r="N453" s="46"/>
      <c r="O453" s="46"/>
      <c r="P453" s="46"/>
      <c r="Q453" s="46"/>
    </row>
    <row r="454" spans="8:17" ht="15">
      <c r="H454" s="46"/>
      <c r="I454" s="46"/>
      <c r="J454" s="46"/>
      <c r="K454" s="46"/>
      <c r="L454" s="46"/>
      <c r="M454" s="46"/>
      <c r="N454" s="46"/>
      <c r="O454" s="46"/>
      <c r="P454" s="46"/>
      <c r="Q454" s="46"/>
    </row>
    <row r="455" spans="8:17" ht="15">
      <c r="H455" s="46"/>
      <c r="I455" s="46"/>
      <c r="J455" s="46"/>
      <c r="K455" s="46"/>
      <c r="L455" s="46"/>
      <c r="M455" s="46"/>
      <c r="N455" s="46"/>
      <c r="O455" s="46"/>
      <c r="P455" s="46"/>
      <c r="Q455" s="46"/>
    </row>
    <row r="456" spans="8:17" ht="15">
      <c r="H456" s="46"/>
      <c r="I456" s="46"/>
      <c r="J456" s="46"/>
      <c r="K456" s="46"/>
      <c r="L456" s="46"/>
      <c r="M456" s="46"/>
      <c r="N456" s="46"/>
      <c r="O456" s="46"/>
      <c r="P456" s="46"/>
      <c r="Q456" s="46"/>
    </row>
    <row r="457" spans="8:17" ht="15">
      <c r="H457" s="46"/>
      <c r="I457" s="46"/>
      <c r="J457" s="46"/>
      <c r="K457" s="46"/>
      <c r="L457" s="46"/>
      <c r="M457" s="46"/>
      <c r="N457" s="46"/>
      <c r="O457" s="46"/>
      <c r="P457" s="46"/>
      <c r="Q457" s="46"/>
    </row>
    <row r="458" spans="8:17" ht="15">
      <c r="H458" s="46"/>
      <c r="I458" s="46"/>
      <c r="J458" s="46"/>
      <c r="K458" s="46"/>
      <c r="L458" s="46"/>
      <c r="M458" s="46"/>
      <c r="N458" s="46"/>
      <c r="O458" s="46"/>
      <c r="P458" s="46"/>
      <c r="Q458" s="46"/>
    </row>
    <row r="459" spans="8:17" ht="15">
      <c r="H459" s="46"/>
      <c r="I459" s="46"/>
      <c r="J459" s="46"/>
      <c r="K459" s="46"/>
      <c r="L459" s="46"/>
      <c r="M459" s="46"/>
      <c r="N459" s="46"/>
      <c r="O459" s="46"/>
      <c r="P459" s="46"/>
      <c r="Q459" s="46"/>
    </row>
    <row r="460" spans="8:17" ht="15">
      <c r="H460" s="46"/>
      <c r="I460" s="46"/>
      <c r="J460" s="46"/>
      <c r="K460" s="46"/>
      <c r="L460" s="46"/>
      <c r="M460" s="46"/>
      <c r="N460" s="46"/>
      <c r="O460" s="46"/>
      <c r="P460" s="46"/>
      <c r="Q460" s="46"/>
    </row>
    <row r="461" spans="8:17" ht="15">
      <c r="H461" s="46"/>
      <c r="I461" s="46"/>
      <c r="J461" s="46"/>
      <c r="K461" s="46"/>
      <c r="L461" s="46"/>
      <c r="M461" s="46"/>
      <c r="N461" s="46"/>
      <c r="O461" s="46"/>
      <c r="P461" s="46"/>
      <c r="Q461" s="46"/>
    </row>
    <row r="462" spans="8:17" ht="15">
      <c r="H462" s="46"/>
      <c r="I462" s="46"/>
      <c r="J462" s="46"/>
      <c r="K462" s="46"/>
      <c r="L462" s="46"/>
      <c r="M462" s="46"/>
      <c r="N462" s="46"/>
      <c r="O462" s="46"/>
      <c r="P462" s="46"/>
      <c r="Q462" s="46"/>
    </row>
    <row r="463" spans="8:17" ht="15">
      <c r="H463" s="46"/>
      <c r="I463" s="46"/>
      <c r="J463" s="46"/>
      <c r="K463" s="46"/>
      <c r="L463" s="46"/>
      <c r="M463" s="46"/>
      <c r="N463" s="46"/>
      <c r="O463" s="46"/>
      <c r="P463" s="46"/>
      <c r="Q463" s="46"/>
    </row>
    <row r="464" spans="8:17" ht="15">
      <c r="H464" s="46"/>
      <c r="I464" s="46"/>
      <c r="J464" s="46"/>
      <c r="K464" s="46"/>
      <c r="L464" s="46"/>
      <c r="M464" s="46"/>
      <c r="N464" s="46"/>
      <c r="O464" s="46"/>
      <c r="P464" s="46"/>
      <c r="Q464" s="46"/>
    </row>
    <row r="465" spans="8:17" ht="15">
      <c r="H465" s="46"/>
      <c r="I465" s="46"/>
      <c r="J465" s="46"/>
      <c r="K465" s="46"/>
      <c r="L465" s="46"/>
      <c r="M465" s="46"/>
      <c r="N465" s="46"/>
      <c r="O465" s="46"/>
      <c r="P465" s="46"/>
      <c r="Q465" s="46"/>
    </row>
    <row r="466" spans="8:17" ht="15">
      <c r="H466" s="46"/>
      <c r="I466" s="46"/>
      <c r="J466" s="46"/>
      <c r="K466" s="46"/>
      <c r="L466" s="46"/>
      <c r="M466" s="46"/>
      <c r="N466" s="46"/>
      <c r="O466" s="46"/>
      <c r="P466" s="46"/>
      <c r="Q466" s="46"/>
    </row>
    <row r="467" spans="8:17" ht="15">
      <c r="H467" s="46"/>
      <c r="I467" s="46"/>
      <c r="J467" s="46"/>
      <c r="K467" s="46"/>
      <c r="L467" s="46"/>
      <c r="M467" s="46"/>
      <c r="N467" s="46"/>
      <c r="O467" s="46"/>
      <c r="P467" s="46"/>
      <c r="Q467" s="46"/>
    </row>
    <row r="468" spans="8:17" ht="15">
      <c r="H468" s="46"/>
      <c r="I468" s="46"/>
      <c r="J468" s="46"/>
      <c r="K468" s="46"/>
      <c r="L468" s="46"/>
      <c r="M468" s="46"/>
      <c r="N468" s="46"/>
      <c r="O468" s="46"/>
      <c r="P468" s="46"/>
      <c r="Q468" s="46"/>
    </row>
    <row r="469" spans="8:17" ht="15">
      <c r="H469" s="46"/>
      <c r="I469" s="46"/>
      <c r="J469" s="46"/>
      <c r="K469" s="46"/>
      <c r="L469" s="46"/>
      <c r="M469" s="46"/>
      <c r="N469" s="46"/>
      <c r="O469" s="46"/>
      <c r="P469" s="46"/>
      <c r="Q469" s="46"/>
    </row>
    <row r="470" spans="8:17" ht="15">
      <c r="H470" s="46"/>
      <c r="I470" s="46"/>
      <c r="J470" s="46"/>
      <c r="K470" s="46"/>
      <c r="L470" s="46"/>
      <c r="M470" s="46"/>
      <c r="N470" s="46"/>
      <c r="O470" s="46"/>
      <c r="P470" s="46"/>
      <c r="Q470" s="46"/>
    </row>
    <row r="471" spans="8:17" ht="15">
      <c r="H471" s="46"/>
      <c r="I471" s="46"/>
      <c r="J471" s="46"/>
      <c r="K471" s="46"/>
      <c r="L471" s="46"/>
      <c r="M471" s="46"/>
      <c r="N471" s="46"/>
      <c r="O471" s="46"/>
      <c r="P471" s="46"/>
      <c r="Q471" s="46"/>
    </row>
    <row r="472" spans="8:17" ht="15">
      <c r="H472" s="46"/>
      <c r="I472" s="46"/>
      <c r="J472" s="46"/>
      <c r="K472" s="46"/>
      <c r="L472" s="46"/>
      <c r="M472" s="46"/>
      <c r="N472" s="46"/>
      <c r="O472" s="46"/>
      <c r="P472" s="46"/>
      <c r="Q472" s="46"/>
    </row>
    <row r="473" spans="8:17" ht="15">
      <c r="H473" s="46"/>
      <c r="I473" s="46"/>
      <c r="J473" s="46"/>
      <c r="K473" s="46"/>
      <c r="L473" s="46"/>
      <c r="M473" s="46"/>
      <c r="N473" s="46"/>
      <c r="O473" s="46"/>
      <c r="P473" s="46"/>
      <c r="Q473" s="46"/>
    </row>
    <row r="474" spans="8:17" ht="15">
      <c r="H474" s="46"/>
      <c r="I474" s="46"/>
      <c r="J474" s="46"/>
      <c r="K474" s="46"/>
      <c r="L474" s="46"/>
      <c r="M474" s="46"/>
      <c r="N474" s="46"/>
      <c r="O474" s="46"/>
      <c r="P474" s="46"/>
      <c r="Q474" s="46"/>
    </row>
    <row r="475" spans="8:17" ht="15">
      <c r="H475" s="46"/>
      <c r="I475" s="46"/>
      <c r="J475" s="46"/>
      <c r="K475" s="46"/>
      <c r="L475" s="46"/>
      <c r="M475" s="46"/>
      <c r="N475" s="46"/>
      <c r="O475" s="46"/>
      <c r="P475" s="46"/>
      <c r="Q475" s="46"/>
    </row>
    <row r="476" spans="8:17" ht="15">
      <c r="H476" s="46"/>
      <c r="I476" s="46"/>
      <c r="J476" s="46"/>
      <c r="K476" s="46"/>
      <c r="L476" s="46"/>
      <c r="M476" s="46"/>
      <c r="N476" s="46"/>
      <c r="O476" s="46"/>
      <c r="P476" s="46"/>
      <c r="Q476" s="46"/>
    </row>
    <row r="477" spans="8:17" ht="15">
      <c r="H477" s="46"/>
      <c r="I477" s="46"/>
      <c r="J477" s="46"/>
      <c r="K477" s="46"/>
      <c r="L477" s="46"/>
      <c r="M477" s="46"/>
      <c r="N477" s="46"/>
      <c r="O477" s="46"/>
      <c r="P477" s="46"/>
      <c r="Q477" s="46"/>
    </row>
    <row r="478" spans="8:17" ht="15">
      <c r="H478" s="46"/>
      <c r="I478" s="46"/>
      <c r="J478" s="46"/>
      <c r="K478" s="46"/>
      <c r="L478" s="46"/>
      <c r="M478" s="46"/>
      <c r="N478" s="46"/>
      <c r="O478" s="46"/>
      <c r="P478" s="46"/>
      <c r="Q478" s="46"/>
    </row>
    <row r="479" spans="8:17" ht="15">
      <c r="H479" s="46"/>
      <c r="I479" s="46"/>
      <c r="J479" s="46"/>
      <c r="K479" s="46"/>
      <c r="L479" s="46"/>
      <c r="M479" s="46"/>
      <c r="N479" s="46"/>
      <c r="O479" s="46"/>
      <c r="P479" s="46"/>
      <c r="Q479" s="46"/>
    </row>
    <row r="480" spans="8:17" ht="15">
      <c r="H480" s="46"/>
      <c r="I480" s="46"/>
      <c r="J480" s="46"/>
      <c r="K480" s="46"/>
      <c r="L480" s="46"/>
      <c r="M480" s="46"/>
      <c r="N480" s="46"/>
      <c r="O480" s="46"/>
      <c r="P480" s="46"/>
      <c r="Q480" s="46"/>
    </row>
    <row r="481" spans="8:17" ht="15">
      <c r="H481" s="46"/>
      <c r="I481" s="46"/>
      <c r="J481" s="46"/>
      <c r="K481" s="46"/>
      <c r="L481" s="46"/>
      <c r="M481" s="46"/>
      <c r="N481" s="46"/>
      <c r="O481" s="46"/>
      <c r="P481" s="46"/>
      <c r="Q481" s="46"/>
    </row>
    <row r="482" spans="8:17" ht="15">
      <c r="H482" s="46"/>
      <c r="I482" s="46"/>
      <c r="J482" s="46"/>
      <c r="K482" s="46"/>
      <c r="L482" s="46"/>
      <c r="M482" s="46"/>
      <c r="N482" s="46"/>
      <c r="O482" s="46"/>
      <c r="P482" s="46"/>
      <c r="Q482" s="46"/>
    </row>
    <row r="483" spans="8:17" ht="15">
      <c r="H483" s="46"/>
      <c r="I483" s="46"/>
      <c r="J483" s="46"/>
      <c r="K483" s="46"/>
      <c r="L483" s="46"/>
      <c r="M483" s="46"/>
      <c r="N483" s="46"/>
      <c r="O483" s="46"/>
      <c r="P483" s="46"/>
      <c r="Q483" s="46"/>
    </row>
    <row r="484" spans="8:17" ht="15">
      <c r="H484" s="46"/>
      <c r="I484" s="46"/>
      <c r="J484" s="46"/>
      <c r="K484" s="46"/>
      <c r="L484" s="46"/>
      <c r="M484" s="46"/>
      <c r="N484" s="46"/>
      <c r="O484" s="46"/>
      <c r="P484" s="46"/>
      <c r="Q484" s="46"/>
    </row>
    <row r="485" spans="8:17" ht="15">
      <c r="H485" s="46"/>
      <c r="I485" s="46"/>
      <c r="J485" s="46"/>
      <c r="K485" s="46"/>
      <c r="L485" s="46"/>
      <c r="M485" s="46"/>
      <c r="N485" s="46"/>
      <c r="O485" s="46"/>
      <c r="P485" s="46"/>
      <c r="Q485" s="46"/>
    </row>
    <row r="486" spans="8:17" ht="15">
      <c r="H486" s="46"/>
      <c r="I486" s="46"/>
      <c r="J486" s="46"/>
      <c r="K486" s="46"/>
      <c r="L486" s="46"/>
      <c r="M486" s="46"/>
      <c r="N486" s="46"/>
      <c r="O486" s="46"/>
      <c r="P486" s="46"/>
      <c r="Q486" s="46"/>
    </row>
    <row r="487" spans="8:17" ht="15">
      <c r="H487" s="46"/>
      <c r="I487" s="46"/>
      <c r="J487" s="46"/>
      <c r="K487" s="46"/>
      <c r="L487" s="46"/>
      <c r="M487" s="46"/>
      <c r="N487" s="46"/>
      <c r="O487" s="46"/>
      <c r="P487" s="46"/>
      <c r="Q487" s="46"/>
    </row>
    <row r="488" spans="8:17" ht="15">
      <c r="H488" s="46"/>
      <c r="I488" s="46"/>
      <c r="J488" s="46"/>
      <c r="K488" s="46"/>
      <c r="L488" s="46"/>
      <c r="M488" s="46"/>
      <c r="N488" s="46"/>
      <c r="O488" s="46"/>
      <c r="P488" s="46"/>
      <c r="Q488" s="46"/>
    </row>
    <row r="489" spans="8:17" ht="15">
      <c r="H489" s="46"/>
      <c r="I489" s="46"/>
      <c r="J489" s="46"/>
      <c r="K489" s="46"/>
      <c r="L489" s="46"/>
      <c r="M489" s="46"/>
      <c r="N489" s="46"/>
      <c r="O489" s="46"/>
      <c r="P489" s="46"/>
      <c r="Q489" s="46"/>
    </row>
    <row r="490" spans="8:17" ht="15">
      <c r="H490" s="46"/>
      <c r="I490" s="46"/>
      <c r="J490" s="46"/>
      <c r="K490" s="46"/>
      <c r="L490" s="46"/>
      <c r="M490" s="46"/>
      <c r="N490" s="46"/>
      <c r="O490" s="46"/>
      <c r="P490" s="46"/>
      <c r="Q490" s="46"/>
    </row>
    <row r="491" spans="8:17" ht="15">
      <c r="H491" s="46"/>
      <c r="I491" s="46"/>
      <c r="J491" s="46"/>
      <c r="K491" s="46"/>
      <c r="L491" s="46"/>
      <c r="M491" s="46"/>
      <c r="N491" s="46"/>
      <c r="O491" s="46"/>
      <c r="P491" s="46"/>
      <c r="Q491" s="46"/>
    </row>
    <row r="492" spans="8:17" ht="15">
      <c r="H492" s="46"/>
      <c r="I492" s="46"/>
      <c r="J492" s="46"/>
      <c r="K492" s="46"/>
      <c r="L492" s="46"/>
      <c r="M492" s="46"/>
      <c r="N492" s="46"/>
      <c r="O492" s="46"/>
      <c r="P492" s="46"/>
      <c r="Q492" s="46"/>
    </row>
    <row r="493" spans="8:17" ht="15">
      <c r="H493" s="46"/>
      <c r="I493" s="46"/>
      <c r="J493" s="46"/>
      <c r="K493" s="46"/>
      <c r="L493" s="46"/>
      <c r="M493" s="46"/>
      <c r="N493" s="46"/>
      <c r="O493" s="46"/>
      <c r="P493" s="46"/>
      <c r="Q493" s="46"/>
    </row>
    <row r="494" spans="8:17" ht="15">
      <c r="H494" s="46"/>
      <c r="I494" s="46"/>
      <c r="J494" s="46"/>
      <c r="K494" s="46"/>
      <c r="L494" s="46"/>
      <c r="M494" s="46"/>
      <c r="N494" s="46"/>
      <c r="O494" s="46"/>
      <c r="P494" s="46"/>
      <c r="Q494" s="46"/>
    </row>
    <row r="495" spans="8:17" ht="15">
      <c r="H495" s="46"/>
      <c r="I495" s="46"/>
      <c r="J495" s="46"/>
      <c r="K495" s="46"/>
      <c r="L495" s="46"/>
      <c r="M495" s="46"/>
      <c r="N495" s="46"/>
      <c r="O495" s="46"/>
      <c r="P495" s="46"/>
      <c r="Q495" s="46"/>
    </row>
    <row r="496" spans="8:17" ht="15">
      <c r="H496" s="46"/>
      <c r="I496" s="46"/>
      <c r="J496" s="46"/>
      <c r="K496" s="46"/>
      <c r="L496" s="46"/>
      <c r="M496" s="46"/>
      <c r="N496" s="46"/>
      <c r="O496" s="46"/>
      <c r="P496" s="46"/>
      <c r="Q496" s="46"/>
    </row>
    <row r="497" spans="8:17" ht="15">
      <c r="H497" s="46"/>
      <c r="I497" s="46"/>
      <c r="J497" s="46"/>
      <c r="K497" s="46"/>
      <c r="L497" s="46"/>
      <c r="M497" s="46"/>
      <c r="N497" s="46"/>
      <c r="O497" s="46"/>
      <c r="P497" s="46"/>
      <c r="Q497" s="46"/>
    </row>
    <row r="498" spans="8:17" ht="15">
      <c r="H498" s="46"/>
      <c r="I498" s="46"/>
      <c r="J498" s="46"/>
      <c r="K498" s="46"/>
      <c r="L498" s="46"/>
      <c r="M498" s="46"/>
      <c r="N498" s="46"/>
      <c r="O498" s="46"/>
      <c r="P498" s="46"/>
      <c r="Q498" s="46"/>
    </row>
    <row r="499" spans="8:17" ht="15">
      <c r="H499" s="46"/>
      <c r="I499" s="46"/>
      <c r="J499" s="46"/>
      <c r="K499" s="46"/>
      <c r="L499" s="46"/>
      <c r="M499" s="46"/>
      <c r="N499" s="46"/>
      <c r="O499" s="46"/>
      <c r="P499" s="46"/>
      <c r="Q499" s="46"/>
    </row>
    <row r="500" spans="8:17" ht="15">
      <c r="H500" s="46"/>
      <c r="I500" s="46"/>
      <c r="J500" s="46"/>
      <c r="K500" s="46"/>
      <c r="L500" s="46"/>
      <c r="M500" s="46"/>
      <c r="N500" s="46"/>
      <c r="O500" s="46"/>
      <c r="P500" s="46"/>
      <c r="Q500" s="46"/>
    </row>
    <row r="501" spans="8:17" ht="15">
      <c r="H501" s="46"/>
      <c r="I501" s="46"/>
      <c r="J501" s="46"/>
      <c r="K501" s="46"/>
      <c r="L501" s="46"/>
      <c r="M501" s="46"/>
      <c r="N501" s="46"/>
      <c r="O501" s="46"/>
      <c r="P501" s="46"/>
      <c r="Q501" s="46"/>
    </row>
    <row r="502" spans="8:17" ht="15">
      <c r="H502" s="46"/>
      <c r="I502" s="46"/>
      <c r="J502" s="46"/>
      <c r="K502" s="46"/>
      <c r="L502" s="46"/>
      <c r="M502" s="46"/>
      <c r="N502" s="46"/>
      <c r="O502" s="46"/>
      <c r="P502" s="46"/>
      <c r="Q502" s="46"/>
    </row>
    <row r="503" spans="8:17" ht="15">
      <c r="H503" s="46"/>
      <c r="I503" s="46"/>
      <c r="J503" s="46"/>
      <c r="K503" s="46"/>
      <c r="L503" s="46"/>
      <c r="M503" s="46"/>
      <c r="N503" s="46"/>
      <c r="O503" s="46"/>
      <c r="P503" s="46"/>
      <c r="Q503" s="46"/>
    </row>
    <row r="504" spans="8:17" ht="15">
      <c r="H504" s="46"/>
      <c r="I504" s="46"/>
      <c r="J504" s="46"/>
      <c r="K504" s="46"/>
      <c r="L504" s="46"/>
      <c r="M504" s="46"/>
      <c r="N504" s="46"/>
      <c r="O504" s="46"/>
      <c r="P504" s="46"/>
      <c r="Q504" s="46"/>
    </row>
    <row r="505" spans="8:17" ht="15">
      <c r="H505" s="46"/>
      <c r="I505" s="46"/>
      <c r="J505" s="46"/>
      <c r="K505" s="46"/>
      <c r="L505" s="46"/>
      <c r="M505" s="46"/>
      <c r="N505" s="46"/>
      <c r="O505" s="46"/>
      <c r="P505" s="46"/>
      <c r="Q505" s="46"/>
    </row>
    <row r="506" spans="8:17" ht="15">
      <c r="H506" s="46"/>
      <c r="I506" s="46"/>
      <c r="J506" s="46"/>
      <c r="K506" s="46"/>
      <c r="L506" s="46"/>
      <c r="M506" s="46"/>
      <c r="N506" s="46"/>
      <c r="O506" s="46"/>
      <c r="P506" s="46"/>
      <c r="Q506" s="46"/>
    </row>
    <row r="507" spans="8:17" ht="15">
      <c r="H507" s="46"/>
      <c r="I507" s="46"/>
      <c r="J507" s="46"/>
      <c r="K507" s="46"/>
      <c r="L507" s="46"/>
      <c r="M507" s="46"/>
      <c r="N507" s="46"/>
      <c r="O507" s="46"/>
      <c r="P507" s="46"/>
      <c r="Q507" s="46"/>
    </row>
    <row r="508" spans="8:17" ht="15">
      <c r="H508" s="46"/>
      <c r="I508" s="46"/>
      <c r="J508" s="46"/>
      <c r="K508" s="46"/>
      <c r="L508" s="46"/>
      <c r="M508" s="46"/>
      <c r="N508" s="46"/>
      <c r="O508" s="46"/>
      <c r="P508" s="46"/>
      <c r="Q508" s="46"/>
    </row>
    <row r="509" spans="8:17" ht="15">
      <c r="H509" s="46"/>
      <c r="I509" s="46"/>
      <c r="J509" s="46"/>
      <c r="K509" s="46"/>
      <c r="L509" s="46"/>
      <c r="M509" s="46"/>
      <c r="N509" s="46"/>
      <c r="O509" s="46"/>
      <c r="P509" s="46"/>
      <c r="Q509" s="46"/>
    </row>
    <row r="510" spans="8:17" ht="15">
      <c r="H510" s="46"/>
      <c r="I510" s="46"/>
      <c r="J510" s="46"/>
      <c r="K510" s="46"/>
      <c r="L510" s="46"/>
      <c r="M510" s="46"/>
      <c r="N510" s="46"/>
      <c r="O510" s="46"/>
      <c r="P510" s="46"/>
      <c r="Q510" s="46"/>
    </row>
    <row r="511" spans="8:17" ht="15">
      <c r="H511" s="46"/>
      <c r="I511" s="46"/>
      <c r="J511" s="46"/>
      <c r="K511" s="46"/>
      <c r="L511" s="46"/>
      <c r="M511" s="46"/>
      <c r="N511" s="46"/>
      <c r="O511" s="46"/>
      <c r="P511" s="46"/>
      <c r="Q511" s="46"/>
    </row>
    <row r="512" spans="8:17" ht="15">
      <c r="H512" s="46"/>
      <c r="I512" s="46"/>
      <c r="J512" s="46"/>
      <c r="K512" s="46"/>
      <c r="L512" s="46"/>
      <c r="M512" s="46"/>
      <c r="N512" s="46"/>
      <c r="O512" s="46"/>
      <c r="P512" s="46"/>
      <c r="Q512" s="46"/>
    </row>
    <row r="513" spans="8:17" ht="15">
      <c r="H513" s="46"/>
      <c r="I513" s="46"/>
      <c r="J513" s="46"/>
      <c r="K513" s="46"/>
      <c r="L513" s="46"/>
      <c r="M513" s="46"/>
      <c r="N513" s="46"/>
      <c r="O513" s="46"/>
      <c r="P513" s="46"/>
      <c r="Q513" s="46"/>
    </row>
    <row r="514" spans="8:17" ht="15">
      <c r="H514" s="46"/>
      <c r="I514" s="46"/>
      <c r="J514" s="46"/>
      <c r="K514" s="46"/>
      <c r="L514" s="46"/>
      <c r="M514" s="46"/>
      <c r="N514" s="46"/>
      <c r="O514" s="46"/>
      <c r="P514" s="46"/>
      <c r="Q514" s="46"/>
    </row>
    <row r="515" spans="8:17" ht="15">
      <c r="H515" s="46"/>
      <c r="I515" s="46"/>
      <c r="J515" s="46"/>
      <c r="K515" s="46"/>
      <c r="L515" s="46"/>
      <c r="M515" s="46"/>
      <c r="N515" s="46"/>
      <c r="O515" s="46"/>
      <c r="P515" s="46"/>
      <c r="Q515" s="46"/>
    </row>
    <row r="516" spans="8:17" ht="15">
      <c r="H516" s="46"/>
      <c r="I516" s="46"/>
      <c r="J516" s="46"/>
      <c r="K516" s="46"/>
      <c r="L516" s="46"/>
      <c r="M516" s="46"/>
      <c r="N516" s="46"/>
      <c r="O516" s="46"/>
      <c r="P516" s="46"/>
      <c r="Q516" s="46"/>
    </row>
    <row r="517" spans="8:17" ht="15">
      <c r="H517" s="46"/>
      <c r="I517" s="46"/>
      <c r="J517" s="46"/>
      <c r="K517" s="46"/>
      <c r="L517" s="46"/>
      <c r="M517" s="46"/>
      <c r="N517" s="46"/>
      <c r="O517" s="46"/>
      <c r="P517" s="46"/>
      <c r="Q517" s="46"/>
    </row>
    <row r="518" spans="8:17" ht="15">
      <c r="H518" s="46"/>
      <c r="I518" s="46"/>
      <c r="J518" s="46"/>
      <c r="K518" s="46"/>
      <c r="L518" s="46"/>
      <c r="M518" s="46"/>
      <c r="N518" s="46"/>
      <c r="O518" s="46"/>
      <c r="P518" s="46"/>
      <c r="Q518" s="46"/>
    </row>
    <row r="519" spans="8:17" ht="15">
      <c r="H519" s="46"/>
      <c r="I519" s="46"/>
      <c r="J519" s="46"/>
      <c r="K519" s="46"/>
      <c r="L519" s="46"/>
      <c r="M519" s="46"/>
      <c r="N519" s="46"/>
      <c r="O519" s="46"/>
      <c r="P519" s="46"/>
      <c r="Q519" s="46"/>
    </row>
    <row r="520" spans="8:17" ht="15">
      <c r="H520" s="46"/>
      <c r="I520" s="46"/>
      <c r="J520" s="46"/>
      <c r="K520" s="46"/>
      <c r="L520" s="46"/>
      <c r="M520" s="46"/>
      <c r="N520" s="46"/>
      <c r="O520" s="46"/>
      <c r="P520" s="46"/>
      <c r="Q520" s="46"/>
    </row>
    <row r="521" spans="8:17" ht="15">
      <c r="H521" s="46"/>
      <c r="I521" s="46"/>
      <c r="J521" s="46"/>
      <c r="K521" s="46"/>
      <c r="L521" s="46"/>
      <c r="M521" s="46"/>
      <c r="N521" s="46"/>
      <c r="O521" s="46"/>
      <c r="P521" s="46"/>
      <c r="Q521" s="46"/>
    </row>
    <row r="522" spans="8:17" ht="15">
      <c r="H522" s="46"/>
      <c r="I522" s="46"/>
      <c r="J522" s="46"/>
      <c r="K522" s="46"/>
      <c r="L522" s="46"/>
      <c r="M522" s="46"/>
      <c r="N522" s="46"/>
      <c r="O522" s="46"/>
      <c r="P522" s="46"/>
      <c r="Q522" s="46"/>
    </row>
    <row r="523" spans="8:17" ht="15">
      <c r="H523" s="46"/>
      <c r="I523" s="46"/>
      <c r="J523" s="46"/>
      <c r="K523" s="46"/>
      <c r="L523" s="46"/>
      <c r="M523" s="46"/>
      <c r="N523" s="46"/>
      <c r="O523" s="46"/>
      <c r="P523" s="46"/>
      <c r="Q523" s="46"/>
    </row>
    <row r="524" spans="8:17" ht="15">
      <c r="H524" s="46"/>
      <c r="I524" s="46"/>
      <c r="J524" s="46"/>
      <c r="K524" s="46"/>
      <c r="L524" s="46"/>
      <c r="M524" s="46"/>
      <c r="N524" s="46"/>
      <c r="O524" s="46"/>
      <c r="P524" s="46"/>
      <c r="Q524" s="46"/>
    </row>
    <row r="525" spans="8:17" ht="15">
      <c r="H525" s="46"/>
      <c r="I525" s="46"/>
      <c r="J525" s="46"/>
      <c r="K525" s="46"/>
      <c r="L525" s="46"/>
      <c r="M525" s="46"/>
      <c r="N525" s="46"/>
      <c r="O525" s="46"/>
      <c r="P525" s="46"/>
      <c r="Q525" s="46"/>
    </row>
    <row r="526" spans="8:17" ht="15">
      <c r="H526" s="46"/>
      <c r="I526" s="46"/>
      <c r="J526" s="46"/>
      <c r="K526" s="46"/>
      <c r="L526" s="46"/>
      <c r="M526" s="46"/>
      <c r="N526" s="46"/>
      <c r="O526" s="46"/>
      <c r="P526" s="46"/>
      <c r="Q526" s="46"/>
    </row>
    <row r="527" spans="8:17" ht="15">
      <c r="H527" s="46"/>
      <c r="I527" s="46"/>
      <c r="J527" s="46"/>
      <c r="K527" s="46"/>
      <c r="L527" s="46"/>
      <c r="M527" s="46"/>
      <c r="N527" s="46"/>
      <c r="O527" s="46"/>
      <c r="P527" s="46"/>
      <c r="Q527" s="46"/>
    </row>
    <row r="528" spans="8:17" ht="15">
      <c r="H528" s="46"/>
      <c r="I528" s="46"/>
      <c r="J528" s="46"/>
      <c r="K528" s="46"/>
      <c r="L528" s="46"/>
      <c r="M528" s="46"/>
      <c r="N528" s="46"/>
      <c r="O528" s="46"/>
      <c r="P528" s="46"/>
      <c r="Q528" s="46"/>
    </row>
    <row r="529" spans="8:17" ht="15">
      <c r="H529" s="46"/>
      <c r="I529" s="46"/>
      <c r="J529" s="46"/>
      <c r="K529" s="46"/>
      <c r="L529" s="46"/>
      <c r="M529" s="46"/>
      <c r="N529" s="46"/>
      <c r="O529" s="46"/>
      <c r="P529" s="46"/>
      <c r="Q529" s="46"/>
    </row>
    <row r="530" spans="8:17" ht="15">
      <c r="H530" s="46"/>
      <c r="I530" s="46"/>
      <c r="J530" s="46"/>
      <c r="K530" s="46"/>
      <c r="L530" s="46"/>
      <c r="M530" s="46"/>
      <c r="N530" s="46"/>
      <c r="O530" s="46"/>
      <c r="P530" s="46"/>
      <c r="Q530" s="46"/>
    </row>
    <row r="531" spans="8:17" ht="15">
      <c r="H531" s="46"/>
      <c r="I531" s="46"/>
      <c r="J531" s="46"/>
      <c r="K531" s="46"/>
      <c r="L531" s="46"/>
      <c r="M531" s="46"/>
      <c r="N531" s="46"/>
      <c r="O531" s="46"/>
      <c r="P531" s="46"/>
      <c r="Q531" s="46"/>
    </row>
    <row r="532" spans="8:17" ht="15">
      <c r="H532" s="46"/>
      <c r="I532" s="46"/>
      <c r="J532" s="46"/>
      <c r="K532" s="46"/>
      <c r="L532" s="46"/>
      <c r="M532" s="46"/>
      <c r="N532" s="46"/>
      <c r="O532" s="46"/>
      <c r="P532" s="46"/>
      <c r="Q532" s="46"/>
    </row>
    <row r="533" spans="8:17" ht="15">
      <c r="H533" s="46"/>
      <c r="I533" s="46"/>
      <c r="J533" s="46"/>
      <c r="K533" s="46"/>
      <c r="L533" s="46"/>
      <c r="M533" s="46"/>
      <c r="N533" s="46"/>
      <c r="O533" s="46"/>
      <c r="P533" s="46"/>
      <c r="Q533" s="46"/>
    </row>
    <row r="534" spans="8:17" ht="15">
      <c r="H534" s="46"/>
      <c r="I534" s="46"/>
      <c r="J534" s="46"/>
      <c r="K534" s="46"/>
      <c r="L534" s="46"/>
      <c r="M534" s="46"/>
      <c r="N534" s="46"/>
      <c r="O534" s="46"/>
      <c r="P534" s="46"/>
      <c r="Q534" s="46"/>
    </row>
    <row r="535" spans="8:17" ht="15">
      <c r="H535" s="46"/>
      <c r="I535" s="46"/>
      <c r="J535" s="46"/>
      <c r="K535" s="46"/>
      <c r="L535" s="46"/>
      <c r="M535" s="46"/>
      <c r="N535" s="46"/>
      <c r="O535" s="46"/>
      <c r="P535" s="46"/>
      <c r="Q535" s="46"/>
    </row>
    <row r="536" spans="8:17" ht="15">
      <c r="H536" s="46"/>
      <c r="I536" s="46"/>
      <c r="J536" s="46"/>
      <c r="K536" s="46"/>
      <c r="L536" s="46"/>
      <c r="M536" s="46"/>
      <c r="N536" s="46"/>
      <c r="O536" s="46"/>
      <c r="P536" s="46"/>
      <c r="Q536" s="46"/>
    </row>
    <row r="537" spans="8:17" ht="15">
      <c r="H537" s="46"/>
      <c r="I537" s="46"/>
      <c r="J537" s="46"/>
      <c r="K537" s="46"/>
      <c r="L537" s="46"/>
      <c r="M537" s="46"/>
      <c r="N537" s="46"/>
      <c r="O537" s="46"/>
      <c r="P537" s="46"/>
      <c r="Q537" s="46"/>
    </row>
    <row r="538" spans="8:17" ht="15">
      <c r="H538" s="46"/>
      <c r="I538" s="46"/>
      <c r="J538" s="46"/>
      <c r="K538" s="46"/>
      <c r="L538" s="46"/>
      <c r="M538" s="46"/>
      <c r="N538" s="46"/>
      <c r="O538" s="46"/>
      <c r="P538" s="46"/>
      <c r="Q538" s="46"/>
    </row>
    <row r="539" spans="8:17" ht="15">
      <c r="H539" s="46"/>
      <c r="I539" s="46"/>
      <c r="J539" s="46"/>
      <c r="K539" s="46"/>
      <c r="L539" s="46"/>
      <c r="M539" s="46"/>
      <c r="N539" s="46"/>
      <c r="O539" s="46"/>
      <c r="P539" s="46"/>
      <c r="Q539" s="46"/>
    </row>
    <row r="540" spans="8:17" ht="15">
      <c r="H540" s="46"/>
      <c r="I540" s="46"/>
      <c r="J540" s="46"/>
      <c r="K540" s="46"/>
      <c r="L540" s="46"/>
      <c r="M540" s="46"/>
      <c r="N540" s="46"/>
      <c r="O540" s="46"/>
      <c r="P540" s="46"/>
      <c r="Q540" s="46"/>
    </row>
    <row r="541" spans="8:17" ht="15">
      <c r="H541" s="46"/>
      <c r="I541" s="46"/>
      <c r="J541" s="46"/>
      <c r="K541" s="46"/>
      <c r="L541" s="46"/>
      <c r="M541" s="46"/>
      <c r="N541" s="46"/>
      <c r="O541" s="46"/>
      <c r="P541" s="46"/>
      <c r="Q541" s="46"/>
    </row>
    <row r="542" spans="8:17" ht="15">
      <c r="H542" s="46"/>
      <c r="I542" s="46"/>
      <c r="J542" s="46"/>
      <c r="K542" s="46"/>
      <c r="L542" s="46"/>
      <c r="M542" s="46"/>
      <c r="N542" s="46"/>
      <c r="O542" s="46"/>
      <c r="P542" s="46"/>
      <c r="Q542" s="46"/>
    </row>
    <row r="543" spans="8:17" ht="15">
      <c r="H543" s="46"/>
      <c r="I543" s="46"/>
      <c r="J543" s="46"/>
      <c r="K543" s="46"/>
      <c r="L543" s="46"/>
      <c r="M543" s="46"/>
      <c r="N543" s="46"/>
      <c r="O543" s="46"/>
      <c r="P543" s="46"/>
      <c r="Q543" s="46"/>
    </row>
    <row r="544" spans="8:17" ht="15">
      <c r="H544" s="46"/>
      <c r="I544" s="46"/>
      <c r="J544" s="46"/>
      <c r="K544" s="46"/>
      <c r="L544" s="46"/>
      <c r="M544" s="46"/>
      <c r="N544" s="46"/>
      <c r="O544" s="46"/>
      <c r="P544" s="46"/>
      <c r="Q544" s="46"/>
    </row>
    <row r="545" spans="8:17" ht="15">
      <c r="H545" s="46"/>
      <c r="I545" s="46"/>
      <c r="J545" s="46"/>
      <c r="K545" s="46"/>
      <c r="L545" s="46"/>
      <c r="M545" s="46"/>
      <c r="N545" s="46"/>
      <c r="O545" s="46"/>
      <c r="P545" s="46"/>
      <c r="Q545" s="46"/>
    </row>
    <row r="546" spans="8:17" ht="15">
      <c r="H546" s="46"/>
      <c r="I546" s="46"/>
      <c r="J546" s="46"/>
      <c r="K546" s="46"/>
      <c r="L546" s="46"/>
      <c r="M546" s="46"/>
      <c r="N546" s="46"/>
      <c r="O546" s="46"/>
      <c r="P546" s="46"/>
      <c r="Q546" s="46"/>
    </row>
    <row r="547" spans="8:17" ht="15">
      <c r="H547" s="46"/>
      <c r="I547" s="46"/>
      <c r="J547" s="46"/>
      <c r="K547" s="46"/>
      <c r="L547" s="46"/>
      <c r="M547" s="46"/>
      <c r="N547" s="46"/>
      <c r="O547" s="46"/>
      <c r="P547" s="46"/>
      <c r="Q547" s="46"/>
    </row>
    <row r="548" spans="8:17" ht="15">
      <c r="H548" s="46"/>
      <c r="I548" s="46"/>
      <c r="J548" s="46"/>
      <c r="K548" s="46"/>
      <c r="L548" s="46"/>
      <c r="M548" s="46"/>
      <c r="N548" s="46"/>
      <c r="O548" s="46"/>
      <c r="P548" s="46"/>
      <c r="Q548" s="46"/>
    </row>
    <row r="549" spans="8:17" ht="15">
      <c r="H549" s="46"/>
      <c r="I549" s="46"/>
      <c r="J549" s="46"/>
      <c r="K549" s="46"/>
      <c r="L549" s="46"/>
      <c r="M549" s="46"/>
      <c r="N549" s="46"/>
      <c r="O549" s="46"/>
      <c r="P549" s="46"/>
      <c r="Q549" s="46"/>
    </row>
    <row r="550" spans="8:17" ht="15">
      <c r="H550" s="46"/>
      <c r="I550" s="46"/>
      <c r="J550" s="46"/>
      <c r="K550" s="46"/>
      <c r="L550" s="46"/>
      <c r="M550" s="46"/>
      <c r="N550" s="46"/>
      <c r="O550" s="46"/>
      <c r="P550" s="46"/>
      <c r="Q550" s="46"/>
    </row>
    <row r="551" spans="8:17" ht="15">
      <c r="H551" s="46"/>
      <c r="I551" s="46"/>
      <c r="J551" s="46"/>
      <c r="K551" s="46"/>
      <c r="L551" s="46"/>
      <c r="M551" s="46"/>
      <c r="N551" s="46"/>
      <c r="O551" s="46"/>
      <c r="P551" s="46"/>
      <c r="Q551" s="46"/>
    </row>
    <row r="552" spans="8:17" ht="15">
      <c r="H552" s="46"/>
      <c r="I552" s="46"/>
      <c r="J552" s="46"/>
      <c r="K552" s="46"/>
      <c r="L552" s="46"/>
      <c r="M552" s="46"/>
      <c r="N552" s="46"/>
      <c r="O552" s="46"/>
      <c r="P552" s="46"/>
      <c r="Q552" s="46"/>
    </row>
    <row r="553" spans="8:17" ht="15">
      <c r="H553" s="46"/>
      <c r="I553" s="46"/>
      <c r="J553" s="46"/>
      <c r="K553" s="46"/>
      <c r="L553" s="46"/>
      <c r="M553" s="46"/>
      <c r="N553" s="46"/>
      <c r="O553" s="46"/>
      <c r="P553" s="46"/>
      <c r="Q553" s="46"/>
    </row>
    <row r="554" spans="8:17" ht="15">
      <c r="H554" s="46"/>
      <c r="I554" s="46"/>
      <c r="J554" s="46"/>
      <c r="K554" s="46"/>
      <c r="L554" s="46"/>
      <c r="M554" s="46"/>
      <c r="N554" s="46"/>
      <c r="O554" s="46"/>
      <c r="P554" s="46"/>
      <c r="Q554" s="46"/>
    </row>
    <row r="555" spans="8:17" ht="15">
      <c r="H555" s="46"/>
      <c r="I555" s="46"/>
      <c r="J555" s="46"/>
      <c r="K555" s="46"/>
      <c r="L555" s="46"/>
      <c r="M555" s="46"/>
      <c r="N555" s="46"/>
      <c r="O555" s="46"/>
      <c r="P555" s="46"/>
      <c r="Q555" s="46"/>
    </row>
    <row r="556" spans="8:17" ht="15">
      <c r="H556" s="46"/>
      <c r="I556" s="46"/>
      <c r="J556" s="46"/>
      <c r="K556" s="46"/>
      <c r="L556" s="46"/>
      <c r="M556" s="46"/>
      <c r="N556" s="46"/>
      <c r="O556" s="46"/>
      <c r="P556" s="46"/>
      <c r="Q556" s="46"/>
    </row>
    <row r="557" spans="8:17" ht="15">
      <c r="H557" s="46"/>
      <c r="I557" s="46"/>
      <c r="J557" s="46"/>
      <c r="K557" s="46"/>
      <c r="L557" s="46"/>
      <c r="M557" s="46"/>
      <c r="N557" s="46"/>
      <c r="O557" s="46"/>
      <c r="P557" s="46"/>
      <c r="Q557" s="46"/>
    </row>
    <row r="558" spans="8:17" ht="15">
      <c r="H558" s="46"/>
      <c r="I558" s="46"/>
      <c r="J558" s="46"/>
      <c r="K558" s="46"/>
      <c r="L558" s="46"/>
      <c r="M558" s="46"/>
      <c r="N558" s="46"/>
      <c r="O558" s="46"/>
      <c r="P558" s="46"/>
      <c r="Q558" s="46"/>
    </row>
    <row r="559" spans="8:17" ht="15">
      <c r="H559" s="46"/>
      <c r="I559" s="46"/>
      <c r="J559" s="46"/>
      <c r="K559" s="46"/>
      <c r="L559" s="46"/>
      <c r="M559" s="46"/>
      <c r="N559" s="46"/>
      <c r="O559" s="46"/>
      <c r="P559" s="46"/>
      <c r="Q559" s="46"/>
    </row>
    <row r="560" spans="8:17" ht="15">
      <c r="H560" s="46"/>
      <c r="I560" s="46"/>
      <c r="J560" s="46"/>
      <c r="K560" s="46"/>
      <c r="L560" s="46"/>
      <c r="M560" s="46"/>
      <c r="N560" s="46"/>
      <c r="O560" s="46"/>
      <c r="P560" s="46"/>
      <c r="Q560" s="46"/>
    </row>
    <row r="561" spans="8:17" ht="15">
      <c r="H561" s="46"/>
      <c r="I561" s="46"/>
      <c r="J561" s="46"/>
      <c r="K561" s="46"/>
      <c r="L561" s="46"/>
      <c r="M561" s="46"/>
      <c r="N561" s="46"/>
      <c r="O561" s="46"/>
      <c r="P561" s="46"/>
      <c r="Q561" s="46"/>
    </row>
    <row r="562" spans="8:17" ht="15">
      <c r="H562" s="46"/>
      <c r="I562" s="46"/>
      <c r="J562" s="46"/>
      <c r="K562" s="46"/>
      <c r="L562" s="46"/>
      <c r="M562" s="46"/>
      <c r="N562" s="46"/>
      <c r="O562" s="46"/>
      <c r="P562" s="46"/>
      <c r="Q562" s="46"/>
    </row>
    <row r="563" spans="8:17" ht="15">
      <c r="H563" s="46"/>
      <c r="I563" s="46"/>
      <c r="J563" s="46"/>
      <c r="K563" s="46"/>
      <c r="L563" s="46"/>
      <c r="M563" s="46"/>
      <c r="N563" s="46"/>
      <c r="O563" s="46"/>
      <c r="P563" s="46"/>
      <c r="Q563" s="46"/>
    </row>
    <row r="564" spans="8:17" ht="15">
      <c r="H564" s="46"/>
      <c r="I564" s="46"/>
      <c r="J564" s="46"/>
      <c r="K564" s="46"/>
      <c r="L564" s="46"/>
      <c r="M564" s="46"/>
      <c r="N564" s="46"/>
      <c r="O564" s="46"/>
      <c r="P564" s="46"/>
      <c r="Q564" s="46"/>
    </row>
    <row r="565" spans="8:17" ht="15">
      <c r="H565" s="46"/>
      <c r="I565" s="46"/>
      <c r="J565" s="46"/>
      <c r="K565" s="46"/>
      <c r="L565" s="46"/>
      <c r="M565" s="46"/>
      <c r="N565" s="46"/>
      <c r="O565" s="46"/>
      <c r="P565" s="46"/>
      <c r="Q565" s="46"/>
    </row>
    <row r="566" spans="8:17" ht="15">
      <c r="H566" s="46"/>
      <c r="I566" s="46"/>
      <c r="J566" s="46"/>
      <c r="K566" s="46"/>
      <c r="L566" s="46"/>
      <c r="M566" s="46"/>
      <c r="N566" s="46"/>
      <c r="O566" s="46"/>
      <c r="P566" s="46"/>
      <c r="Q566" s="46"/>
    </row>
    <row r="567" spans="8:17" ht="15">
      <c r="H567" s="46"/>
      <c r="I567" s="46"/>
      <c r="J567" s="46"/>
      <c r="K567" s="46"/>
      <c r="L567" s="46"/>
      <c r="M567" s="46"/>
      <c r="N567" s="46"/>
      <c r="O567" s="46"/>
      <c r="P567" s="46"/>
      <c r="Q567" s="46"/>
    </row>
    <row r="568" spans="8:17" ht="15">
      <c r="H568" s="46"/>
      <c r="I568" s="46"/>
      <c r="J568" s="46"/>
      <c r="K568" s="46"/>
      <c r="L568" s="46"/>
      <c r="M568" s="46"/>
      <c r="N568" s="46"/>
      <c r="O568" s="46"/>
      <c r="P568" s="46"/>
      <c r="Q568" s="46"/>
    </row>
    <row r="569" spans="8:17" ht="15">
      <c r="H569" s="46"/>
      <c r="I569" s="46"/>
      <c r="J569" s="46"/>
      <c r="K569" s="46"/>
      <c r="L569" s="46"/>
      <c r="M569" s="46"/>
      <c r="N569" s="46"/>
      <c r="O569" s="46"/>
      <c r="P569" s="46"/>
      <c r="Q569" s="46"/>
    </row>
    <row r="570" spans="8:17" ht="15">
      <c r="H570" s="46"/>
      <c r="I570" s="46"/>
      <c r="J570" s="46"/>
      <c r="K570" s="46"/>
      <c r="L570" s="46"/>
      <c r="M570" s="46"/>
      <c r="N570" s="46"/>
      <c r="O570" s="46"/>
      <c r="P570" s="46"/>
      <c r="Q570" s="46"/>
    </row>
    <row r="571" spans="8:17" ht="15">
      <c r="H571" s="46"/>
      <c r="I571" s="46"/>
      <c r="J571" s="46"/>
      <c r="K571" s="46"/>
      <c r="L571" s="46"/>
      <c r="M571" s="46"/>
      <c r="N571" s="46"/>
      <c r="O571" s="46"/>
      <c r="P571" s="46"/>
      <c r="Q571" s="46"/>
    </row>
    <row r="572" spans="8:17" ht="15">
      <c r="H572" s="46"/>
      <c r="I572" s="46"/>
      <c r="J572" s="46"/>
      <c r="K572" s="46"/>
      <c r="L572" s="46"/>
      <c r="M572" s="46"/>
      <c r="N572" s="46"/>
      <c r="O572" s="46"/>
      <c r="P572" s="46"/>
      <c r="Q572" s="46"/>
    </row>
    <row r="573" spans="8:17" ht="15">
      <c r="H573" s="46"/>
      <c r="I573" s="46"/>
      <c r="J573" s="46"/>
      <c r="K573" s="46"/>
      <c r="L573" s="46"/>
      <c r="M573" s="46"/>
      <c r="N573" s="46"/>
      <c r="O573" s="46"/>
      <c r="P573" s="46"/>
      <c r="Q573" s="46"/>
    </row>
    <row r="574" spans="8:17" ht="15">
      <c r="H574" s="46"/>
      <c r="I574" s="46"/>
      <c r="J574" s="46"/>
      <c r="K574" s="46"/>
      <c r="L574" s="46"/>
      <c r="M574" s="46"/>
      <c r="N574" s="46"/>
      <c r="O574" s="46"/>
      <c r="P574" s="46"/>
      <c r="Q574" s="46"/>
    </row>
    <row r="575" spans="8:17" ht="15">
      <c r="H575" s="46"/>
      <c r="I575" s="46"/>
      <c r="J575" s="46"/>
      <c r="K575" s="46"/>
      <c r="L575" s="46"/>
      <c r="M575" s="46"/>
      <c r="N575" s="46"/>
      <c r="O575" s="46"/>
      <c r="P575" s="46"/>
      <c r="Q575" s="46"/>
    </row>
    <row r="576" spans="8:17" ht="15">
      <c r="H576" s="46"/>
      <c r="I576" s="46"/>
      <c r="J576" s="46"/>
      <c r="K576" s="46"/>
      <c r="L576" s="46"/>
      <c r="M576" s="46"/>
      <c r="N576" s="46"/>
      <c r="O576" s="46"/>
      <c r="P576" s="46"/>
      <c r="Q576" s="46"/>
    </row>
    <row r="577" spans="8:17" ht="15">
      <c r="H577" s="46"/>
      <c r="I577" s="46"/>
      <c r="J577" s="46"/>
      <c r="K577" s="46"/>
      <c r="L577" s="46"/>
      <c r="M577" s="46"/>
      <c r="N577" s="46"/>
      <c r="O577" s="46"/>
      <c r="P577" s="46"/>
      <c r="Q577" s="46"/>
    </row>
    <row r="578" spans="8:17" ht="15">
      <c r="H578" s="46"/>
      <c r="I578" s="46"/>
      <c r="J578" s="46"/>
      <c r="K578" s="46"/>
      <c r="L578" s="46"/>
      <c r="M578" s="46"/>
      <c r="N578" s="46"/>
      <c r="O578" s="46"/>
      <c r="P578" s="46"/>
      <c r="Q578" s="46"/>
    </row>
    <row r="579" spans="8:17" ht="15">
      <c r="H579" s="46"/>
      <c r="I579" s="46"/>
      <c r="J579" s="46"/>
      <c r="K579" s="46"/>
      <c r="L579" s="46"/>
      <c r="M579" s="46"/>
      <c r="N579" s="46"/>
      <c r="O579" s="46"/>
      <c r="P579" s="46"/>
      <c r="Q579" s="46"/>
    </row>
    <row r="580" spans="8:17" ht="15">
      <c r="H580" s="46"/>
      <c r="I580" s="46"/>
      <c r="J580" s="46"/>
      <c r="K580" s="46"/>
      <c r="L580" s="46"/>
      <c r="M580" s="46"/>
      <c r="N580" s="46"/>
      <c r="O580" s="46"/>
      <c r="P580" s="46"/>
      <c r="Q580" s="46"/>
    </row>
    <row r="581" spans="8:17" ht="15">
      <c r="H581" s="46"/>
      <c r="I581" s="46"/>
      <c r="J581" s="46"/>
      <c r="K581" s="46"/>
      <c r="L581" s="46"/>
      <c r="M581" s="46"/>
      <c r="N581" s="46"/>
      <c r="O581" s="46"/>
      <c r="P581" s="46"/>
      <c r="Q581" s="46"/>
    </row>
    <row r="582" spans="8:17" ht="15">
      <c r="H582" s="46"/>
      <c r="I582" s="46"/>
      <c r="J582" s="46"/>
      <c r="K582" s="46"/>
      <c r="L582" s="46"/>
      <c r="M582" s="46"/>
      <c r="N582" s="46"/>
      <c r="O582" s="46"/>
      <c r="P582" s="46"/>
      <c r="Q582" s="46"/>
    </row>
    <row r="583" spans="8:17" ht="15">
      <c r="H583" s="46"/>
      <c r="I583" s="46"/>
      <c r="J583" s="46"/>
      <c r="K583" s="46"/>
      <c r="L583" s="46"/>
      <c r="M583" s="46"/>
      <c r="N583" s="46"/>
      <c r="O583" s="46"/>
      <c r="P583" s="46"/>
      <c r="Q583" s="46"/>
    </row>
    <row r="584" spans="8:17" ht="15">
      <c r="H584" s="46"/>
      <c r="I584" s="46"/>
      <c r="J584" s="46"/>
      <c r="K584" s="46"/>
      <c r="L584" s="46"/>
      <c r="M584" s="46"/>
      <c r="N584" s="46"/>
      <c r="O584" s="46"/>
      <c r="P584" s="46"/>
      <c r="Q584" s="46"/>
    </row>
    <row r="585" spans="8:17" ht="15">
      <c r="H585" s="46"/>
      <c r="I585" s="46"/>
      <c r="J585" s="46"/>
      <c r="K585" s="46"/>
      <c r="L585" s="46"/>
      <c r="M585" s="46"/>
      <c r="N585" s="46"/>
      <c r="O585" s="46"/>
      <c r="P585" s="46"/>
      <c r="Q585" s="46"/>
    </row>
    <row r="586" spans="8:17" ht="15">
      <c r="H586" s="46"/>
      <c r="I586" s="46"/>
      <c r="J586" s="46"/>
      <c r="K586" s="46"/>
      <c r="L586" s="46"/>
      <c r="M586" s="46"/>
      <c r="N586" s="46"/>
      <c r="O586" s="46"/>
      <c r="P586" s="46"/>
      <c r="Q586" s="46"/>
    </row>
    <row r="587" spans="8:17" ht="15">
      <c r="H587" s="46"/>
      <c r="I587" s="46"/>
      <c r="J587" s="46"/>
      <c r="K587" s="46"/>
      <c r="L587" s="46"/>
      <c r="M587" s="46"/>
      <c r="N587" s="46"/>
      <c r="O587" s="46"/>
      <c r="P587" s="46"/>
      <c r="Q587" s="46"/>
    </row>
    <row r="588" spans="8:17" ht="15">
      <c r="H588" s="46"/>
      <c r="I588" s="46"/>
      <c r="J588" s="46"/>
      <c r="K588" s="46"/>
      <c r="L588" s="46"/>
      <c r="M588" s="46"/>
      <c r="N588" s="46"/>
      <c r="O588" s="46"/>
      <c r="P588" s="46"/>
      <c r="Q588" s="46"/>
    </row>
    <row r="589" spans="8:17" ht="15">
      <c r="H589" s="46"/>
      <c r="I589" s="46"/>
      <c r="J589" s="46"/>
      <c r="K589" s="46"/>
      <c r="L589" s="46"/>
      <c r="M589" s="46"/>
      <c r="N589" s="46"/>
      <c r="O589" s="46"/>
      <c r="P589" s="46"/>
      <c r="Q589" s="46"/>
    </row>
    <row r="590" spans="8:17" ht="15">
      <c r="H590" s="46"/>
      <c r="I590" s="46"/>
      <c r="J590" s="46"/>
      <c r="K590" s="46"/>
      <c r="L590" s="46"/>
      <c r="M590" s="46"/>
      <c r="N590" s="46"/>
      <c r="O590" s="46"/>
      <c r="P590" s="46"/>
      <c r="Q590" s="46"/>
    </row>
    <row r="591" spans="8:17" ht="15">
      <c r="H591" s="46"/>
      <c r="I591" s="46"/>
      <c r="J591" s="46"/>
      <c r="K591" s="46"/>
      <c r="L591" s="46"/>
      <c r="M591" s="46"/>
      <c r="N591" s="46"/>
      <c r="O591" s="46"/>
      <c r="P591" s="46"/>
      <c r="Q591" s="46"/>
    </row>
    <row r="592" spans="8:17" ht="15">
      <c r="H592" s="46"/>
      <c r="I592" s="46"/>
      <c r="J592" s="46"/>
      <c r="K592" s="46"/>
      <c r="L592" s="46"/>
      <c r="M592" s="46"/>
      <c r="N592" s="46"/>
      <c r="O592" s="46"/>
      <c r="P592" s="46"/>
      <c r="Q592" s="46"/>
    </row>
    <row r="593" spans="8:17" ht="15">
      <c r="H593" s="46"/>
      <c r="I593" s="46"/>
      <c r="J593" s="46"/>
      <c r="K593" s="46"/>
      <c r="L593" s="46"/>
      <c r="M593" s="46"/>
      <c r="N593" s="46"/>
      <c r="O593" s="46"/>
      <c r="P593" s="46"/>
      <c r="Q593" s="46"/>
    </row>
    <row r="594" spans="8:17" ht="15">
      <c r="H594" s="46"/>
      <c r="I594" s="46"/>
      <c r="J594" s="46"/>
      <c r="K594" s="46"/>
      <c r="L594" s="46"/>
      <c r="M594" s="46"/>
      <c r="N594" s="46"/>
      <c r="O594" s="46"/>
      <c r="P594" s="46"/>
      <c r="Q594" s="46"/>
    </row>
    <row r="595" spans="8:17" ht="15">
      <c r="H595" s="46"/>
      <c r="I595" s="46"/>
      <c r="J595" s="46"/>
      <c r="K595" s="46"/>
      <c r="L595" s="46"/>
      <c r="M595" s="46"/>
      <c r="N595" s="46"/>
      <c r="O595" s="46"/>
      <c r="P595" s="46"/>
      <c r="Q595" s="46"/>
    </row>
    <row r="596" spans="8:17" ht="15">
      <c r="H596" s="46"/>
      <c r="I596" s="46"/>
      <c r="J596" s="46"/>
      <c r="K596" s="46"/>
      <c r="L596" s="46"/>
      <c r="M596" s="46"/>
      <c r="N596" s="46"/>
      <c r="O596" s="46"/>
      <c r="P596" s="46"/>
      <c r="Q596" s="46"/>
    </row>
    <row r="597" spans="8:17" ht="15">
      <c r="H597" s="46"/>
      <c r="I597" s="46"/>
      <c r="J597" s="46"/>
      <c r="K597" s="46"/>
      <c r="L597" s="46"/>
      <c r="M597" s="46"/>
      <c r="N597" s="46"/>
      <c r="O597" s="46"/>
      <c r="P597" s="46"/>
      <c r="Q597" s="46"/>
    </row>
    <row r="598" spans="8:17" ht="15">
      <c r="H598" s="46"/>
      <c r="I598" s="46"/>
      <c r="J598" s="46"/>
      <c r="K598" s="46"/>
      <c r="L598" s="46"/>
      <c r="M598" s="46"/>
      <c r="N598" s="46"/>
      <c r="O598" s="46"/>
      <c r="P598" s="46"/>
      <c r="Q598" s="46"/>
    </row>
    <row r="599" spans="8:17" ht="15">
      <c r="H599" s="46"/>
      <c r="I599" s="46"/>
      <c r="J599" s="46"/>
      <c r="K599" s="46"/>
      <c r="L599" s="46"/>
      <c r="M599" s="46"/>
      <c r="N599" s="46"/>
      <c r="O599" s="46"/>
      <c r="P599" s="46"/>
      <c r="Q599" s="46"/>
    </row>
    <row r="600" spans="8:17" ht="15">
      <c r="H600" s="46"/>
      <c r="I600" s="46"/>
      <c r="J600" s="46"/>
      <c r="K600" s="46"/>
      <c r="L600" s="46"/>
      <c r="M600" s="46"/>
      <c r="N600" s="46"/>
      <c r="O600" s="46"/>
      <c r="P600" s="46"/>
      <c r="Q600" s="46"/>
    </row>
    <row r="601" spans="8:17" ht="15">
      <c r="H601" s="46"/>
      <c r="I601" s="46"/>
      <c r="J601" s="46"/>
      <c r="K601" s="46"/>
      <c r="L601" s="46"/>
      <c r="M601" s="46"/>
      <c r="N601" s="46"/>
      <c r="O601" s="46"/>
      <c r="P601" s="46"/>
      <c r="Q601" s="46"/>
    </row>
    <row r="602" spans="8:17" ht="15">
      <c r="H602" s="46"/>
      <c r="I602" s="46"/>
      <c r="J602" s="46"/>
      <c r="K602" s="46"/>
      <c r="L602" s="46"/>
      <c r="M602" s="46"/>
      <c r="N602" s="46"/>
      <c r="O602" s="46"/>
      <c r="P602" s="46"/>
      <c r="Q602" s="46"/>
    </row>
    <row r="603" spans="8:17" ht="15">
      <c r="H603" s="46"/>
      <c r="I603" s="46"/>
      <c r="J603" s="46"/>
      <c r="K603" s="46"/>
      <c r="L603" s="46"/>
      <c r="M603" s="46"/>
      <c r="N603" s="46"/>
      <c r="O603" s="46"/>
      <c r="P603" s="46"/>
      <c r="Q603" s="46"/>
    </row>
    <row r="604" spans="8:17" ht="15">
      <c r="H604" s="46"/>
      <c r="I604" s="46"/>
      <c r="J604" s="46"/>
      <c r="K604" s="46"/>
      <c r="L604" s="46"/>
      <c r="M604" s="46"/>
      <c r="N604" s="46"/>
      <c r="O604" s="46"/>
      <c r="P604" s="46"/>
      <c r="Q604" s="46"/>
    </row>
    <row r="605" spans="8:17" ht="15">
      <c r="H605" s="46"/>
      <c r="I605" s="46"/>
      <c r="J605" s="46"/>
      <c r="K605" s="46"/>
      <c r="L605" s="46"/>
      <c r="M605" s="46"/>
      <c r="N605" s="46"/>
      <c r="O605" s="46"/>
      <c r="P605" s="46"/>
      <c r="Q605" s="46"/>
    </row>
    <row r="606" spans="8:17" ht="15">
      <c r="H606" s="46"/>
      <c r="I606" s="46"/>
      <c r="J606" s="46"/>
      <c r="K606" s="46"/>
      <c r="L606" s="46"/>
      <c r="M606" s="46"/>
      <c r="N606" s="46"/>
      <c r="O606" s="46"/>
      <c r="P606" s="46"/>
      <c r="Q606" s="46"/>
    </row>
    <row r="607" spans="8:17" ht="15">
      <c r="H607" s="46"/>
      <c r="I607" s="46"/>
      <c r="J607" s="46"/>
      <c r="K607" s="46"/>
      <c r="L607" s="46"/>
      <c r="M607" s="46"/>
      <c r="N607" s="46"/>
      <c r="O607" s="46"/>
      <c r="P607" s="46"/>
      <c r="Q607" s="46"/>
    </row>
    <row r="608" spans="8:17" ht="15">
      <c r="H608" s="46"/>
      <c r="I608" s="46"/>
      <c r="J608" s="46"/>
      <c r="K608" s="46"/>
      <c r="L608" s="46"/>
      <c r="M608" s="46"/>
      <c r="N608" s="46"/>
      <c r="O608" s="46"/>
      <c r="P608" s="46"/>
      <c r="Q608" s="46"/>
    </row>
    <row r="609" spans="8:17" ht="15">
      <c r="H609" s="46"/>
      <c r="I609" s="46"/>
      <c r="J609" s="46"/>
      <c r="K609" s="46"/>
      <c r="L609" s="46"/>
      <c r="M609" s="46"/>
      <c r="N609" s="46"/>
      <c r="O609" s="46"/>
      <c r="P609" s="46"/>
      <c r="Q609" s="46"/>
    </row>
  </sheetData>
  <sheetProtection password="C61D" sheet="1"/>
  <mergeCells count="11">
    <mergeCell ref="B2:G2"/>
    <mergeCell ref="B3:G3"/>
    <mergeCell ref="B4:G4"/>
    <mergeCell ref="B5:G5"/>
    <mergeCell ref="B6:G6"/>
    <mergeCell ref="B8:G8"/>
    <mergeCell ref="B36:G36"/>
    <mergeCell ref="B9:G9"/>
    <mergeCell ref="B10:G10"/>
    <mergeCell ref="B11:G11"/>
    <mergeCell ref="C32:F32"/>
  </mergeCells>
  <printOptions/>
  <pageMargins left="0.236220472440945" right="0.236220472440945" top="0.748031496062992" bottom="0.748031496062992" header="0.31496062992126" footer="0.31496062992126"/>
  <pageSetup fitToHeight="1" fitToWidth="1" horizontalDpi="600" verticalDpi="600" orientation="portrait" scale="48" r:id="rId2"/>
  <headerFooter>
    <oddHeader>&amp;R&amp;P de &amp;N</oddHeader>
  </headerFooter>
  <drawing r:id="rId1"/>
</worksheet>
</file>

<file path=xl/worksheets/sheet8.xml><?xml version="1.0" encoding="utf-8"?>
<worksheet xmlns="http://schemas.openxmlformats.org/spreadsheetml/2006/main" xmlns:r="http://schemas.openxmlformats.org/officeDocument/2006/relationships">
  <sheetPr>
    <tabColor rgb="FFFF6600"/>
    <pageSetUpPr fitToPage="1"/>
  </sheetPr>
  <dimension ref="B2:G48"/>
  <sheetViews>
    <sheetView showGridLines="0" tabSelected="1" view="pageBreakPreview" zoomScaleNormal="96" zoomScaleSheetLayoutView="100" workbookViewId="0" topLeftCell="A1">
      <selection activeCell="B3" sqref="B3:G3"/>
    </sheetView>
  </sheetViews>
  <sheetFormatPr defaultColWidth="8.7109375" defaultRowHeight="15"/>
  <cols>
    <col min="1" max="1" width="1.7109375" style="9" customWidth="1"/>
    <col min="2" max="2" width="10.421875" style="9" customWidth="1"/>
    <col min="3" max="3" width="55.8515625" style="9" customWidth="1"/>
    <col min="4" max="4" width="13.421875" style="9" customWidth="1"/>
    <col min="5" max="5" width="14.57421875" style="9" customWidth="1"/>
    <col min="6" max="6" width="27.421875" style="9" customWidth="1"/>
    <col min="7" max="7" width="24.421875" style="9" customWidth="1"/>
    <col min="8" max="8" width="1.7109375" style="9" customWidth="1"/>
    <col min="9" max="16384" width="8.7109375" style="9" customWidth="1"/>
  </cols>
  <sheetData>
    <row r="1" ht="9.75" customHeight="1"/>
    <row r="2" spans="2:7" ht="23.25">
      <c r="B2" s="138"/>
      <c r="C2" s="139"/>
      <c r="D2" s="139"/>
      <c r="E2" s="139"/>
      <c r="F2" s="139"/>
      <c r="G2" s="140"/>
    </row>
    <row r="3" spans="2:7" ht="15">
      <c r="B3" s="141"/>
      <c r="C3" s="142"/>
      <c r="D3" s="142"/>
      <c r="E3" s="142"/>
      <c r="F3" s="142"/>
      <c r="G3" s="143"/>
    </row>
    <row r="4" spans="2:7" ht="15">
      <c r="B4" s="141"/>
      <c r="C4" s="142"/>
      <c r="D4" s="142"/>
      <c r="E4" s="142"/>
      <c r="F4" s="142"/>
      <c r="G4" s="143"/>
    </row>
    <row r="5" spans="2:7" ht="15">
      <c r="B5" s="141"/>
      <c r="C5" s="142"/>
      <c r="D5" s="142"/>
      <c r="E5" s="142"/>
      <c r="F5" s="142"/>
      <c r="G5" s="143"/>
    </row>
    <row r="6" spans="2:7" ht="15">
      <c r="B6" s="144"/>
      <c r="C6" s="145"/>
      <c r="D6" s="145"/>
      <c r="E6" s="145"/>
      <c r="F6" s="145"/>
      <c r="G6" s="146"/>
    </row>
    <row r="7" spans="2:7" ht="15">
      <c r="B7" s="23"/>
      <c r="C7" s="18"/>
      <c r="D7" s="18"/>
      <c r="E7" s="18"/>
      <c r="F7" s="18"/>
      <c r="G7" s="24"/>
    </row>
    <row r="8" spans="2:7" ht="21">
      <c r="B8" s="132" t="s">
        <v>24</v>
      </c>
      <c r="C8" s="133"/>
      <c r="D8" s="133"/>
      <c r="E8" s="133"/>
      <c r="F8" s="133"/>
      <c r="G8" s="134"/>
    </row>
    <row r="9" spans="2:7" ht="21">
      <c r="B9" s="129" t="s">
        <v>17</v>
      </c>
      <c r="C9" s="130"/>
      <c r="D9" s="130"/>
      <c r="E9" s="130"/>
      <c r="F9" s="130"/>
      <c r="G9" s="131"/>
    </row>
    <row r="10" spans="2:7" ht="25.5" customHeight="1">
      <c r="B10" s="147" t="s">
        <v>72</v>
      </c>
      <c r="C10" s="148"/>
      <c r="D10" s="148"/>
      <c r="E10" s="148"/>
      <c r="F10" s="148"/>
      <c r="G10" s="149"/>
    </row>
    <row r="11" spans="2:7" ht="15">
      <c r="B11" s="150" t="s">
        <v>117</v>
      </c>
      <c r="C11" s="151"/>
      <c r="D11" s="151"/>
      <c r="E11" s="151"/>
      <c r="F11" s="151"/>
      <c r="G11" s="152"/>
    </row>
    <row r="12" spans="2:7" ht="12.75" customHeight="1">
      <c r="B12" s="175"/>
      <c r="C12" s="176"/>
      <c r="D12" s="176"/>
      <c r="E12" s="176"/>
      <c r="F12" s="176"/>
      <c r="G12" s="177"/>
    </row>
    <row r="13" spans="2:7" ht="24" customHeight="1">
      <c r="B13" s="35" t="s">
        <v>6</v>
      </c>
      <c r="C13" s="36" t="s">
        <v>23</v>
      </c>
      <c r="D13" s="37" t="s">
        <v>7</v>
      </c>
      <c r="E13" s="36" t="s">
        <v>5</v>
      </c>
      <c r="F13" s="37" t="s">
        <v>8</v>
      </c>
      <c r="G13" s="38" t="s">
        <v>9</v>
      </c>
    </row>
    <row r="14" spans="2:7" ht="30" customHeight="1">
      <c r="B14" s="83">
        <v>1</v>
      </c>
      <c r="C14" s="87" t="s">
        <v>123</v>
      </c>
      <c r="D14" s="84"/>
      <c r="E14" s="85"/>
      <c r="F14" s="84"/>
      <c r="G14" s="86">
        <f>+SUBTOTAL(9,G15:G17)</f>
        <v>0</v>
      </c>
    </row>
    <row r="15" spans="2:7" ht="30" customHeight="1">
      <c r="B15" s="63">
        <v>1.1</v>
      </c>
      <c r="C15" s="8" t="s">
        <v>70</v>
      </c>
      <c r="D15" s="4">
        <v>1</v>
      </c>
      <c r="E15" s="3" t="s">
        <v>3</v>
      </c>
      <c r="F15" s="2">
        <f>'1.1-Niveles -4,-3,-2,-1'!G79</f>
        <v>0</v>
      </c>
      <c r="G15" s="14">
        <f>D15*F15</f>
        <v>0</v>
      </c>
    </row>
    <row r="16" spans="2:7" ht="30" customHeight="1">
      <c r="B16" s="63">
        <v>1.2</v>
      </c>
      <c r="C16" s="8" t="s">
        <v>71</v>
      </c>
      <c r="D16" s="4">
        <v>1</v>
      </c>
      <c r="E16" s="3" t="s">
        <v>3</v>
      </c>
      <c r="F16" s="2">
        <f>'1.2-Niveles Ll.,2,3,4,5,6,AZ '!G134</f>
        <v>0</v>
      </c>
      <c r="G16" s="14">
        <f>D16*F16</f>
        <v>0</v>
      </c>
    </row>
    <row r="17" spans="2:7" ht="30" customHeight="1">
      <c r="B17" s="82">
        <v>1.3</v>
      </c>
      <c r="C17" s="8" t="s">
        <v>446</v>
      </c>
      <c r="D17" s="4">
        <v>1</v>
      </c>
      <c r="E17" s="3" t="s">
        <v>3</v>
      </c>
      <c r="F17" s="2">
        <f>'1.3-Actividades Comp.'!G133</f>
        <v>0</v>
      </c>
      <c r="G17" s="14">
        <f>D17*F17</f>
        <v>0</v>
      </c>
    </row>
    <row r="18" spans="2:7" ht="30" customHeight="1">
      <c r="B18" s="83">
        <v>2</v>
      </c>
      <c r="C18" s="87" t="s">
        <v>118</v>
      </c>
      <c r="D18" s="84"/>
      <c r="E18" s="85"/>
      <c r="F18" s="84"/>
      <c r="G18" s="86">
        <f>+SUBTOTAL(9,G19:G20)</f>
        <v>0</v>
      </c>
    </row>
    <row r="19" spans="2:7" ht="30" customHeight="1">
      <c r="B19" s="82">
        <v>2.1</v>
      </c>
      <c r="C19" s="8" t="s">
        <v>70</v>
      </c>
      <c r="D19" s="4">
        <v>1</v>
      </c>
      <c r="E19" s="3" t="s">
        <v>3</v>
      </c>
      <c r="F19" s="2">
        <f>+'2.1-Niveles -4,-3,-2,-1'!G39</f>
        <v>0</v>
      </c>
      <c r="G19" s="14">
        <f>D19*F19</f>
        <v>0</v>
      </c>
    </row>
    <row r="20" spans="2:7" ht="30" customHeight="1">
      <c r="B20" s="82">
        <v>2.2</v>
      </c>
      <c r="C20" s="8" t="s">
        <v>71</v>
      </c>
      <c r="D20" s="4">
        <v>1</v>
      </c>
      <c r="E20" s="3" t="s">
        <v>3</v>
      </c>
      <c r="F20" s="2">
        <f>+'2.2-Niveles Ll.,2,3,4,5,6,AZ'!G99</f>
        <v>0</v>
      </c>
      <c r="G20" s="14">
        <f>D20*F20</f>
        <v>0</v>
      </c>
    </row>
    <row r="21" spans="2:7" ht="30" customHeight="1">
      <c r="B21" s="83">
        <v>3</v>
      </c>
      <c r="C21" s="87" t="s">
        <v>134</v>
      </c>
      <c r="D21" s="84"/>
      <c r="E21" s="85"/>
      <c r="F21" s="84"/>
      <c r="G21" s="86">
        <f>+SUBTOTAL(9,G22:G23)</f>
        <v>0</v>
      </c>
    </row>
    <row r="22" spans="2:7" ht="30" customHeight="1">
      <c r="B22" s="64">
        <v>3.1</v>
      </c>
      <c r="C22" s="13" t="s">
        <v>447</v>
      </c>
      <c r="D22" s="4">
        <v>1</v>
      </c>
      <c r="E22" s="3" t="s">
        <v>3</v>
      </c>
      <c r="F22" s="26">
        <f>+'3.1-Juntas Sismicas'!G24</f>
        <v>0</v>
      </c>
      <c r="G22" s="14">
        <f>D22*F22</f>
        <v>0</v>
      </c>
    </row>
    <row r="23" spans="2:7" ht="30" customHeight="1">
      <c r="B23" s="64">
        <v>3.2</v>
      </c>
      <c r="C23" s="13" t="s">
        <v>472</v>
      </c>
      <c r="D23" s="4">
        <v>1</v>
      </c>
      <c r="E23" s="3" t="s">
        <v>3</v>
      </c>
      <c r="F23" s="26">
        <f>+'3.2-Accesorios Sanitarios'!G32</f>
        <v>0</v>
      </c>
      <c r="G23" s="14">
        <f>D23*F23</f>
        <v>0</v>
      </c>
    </row>
    <row r="24" spans="2:7" ht="24" customHeight="1">
      <c r="B24" s="169" t="s">
        <v>119</v>
      </c>
      <c r="C24" s="170"/>
      <c r="D24" s="171"/>
      <c r="E24" s="172"/>
      <c r="F24" s="173"/>
      <c r="G24" s="51">
        <f>+SUBTOTAL(9,G14:G23)</f>
        <v>0</v>
      </c>
    </row>
    <row r="25" spans="2:7" s="22" customFormat="1" ht="18" customHeight="1">
      <c r="B25" s="54"/>
      <c r="C25" s="28"/>
      <c r="D25" s="29"/>
      <c r="E25" s="30"/>
      <c r="F25" s="29"/>
      <c r="G25" s="55"/>
    </row>
    <row r="26" spans="2:7" s="32" customFormat="1" ht="13.5" customHeight="1">
      <c r="B26" s="56"/>
      <c r="C26" s="31"/>
      <c r="D26" s="21"/>
      <c r="E26" s="17"/>
      <c r="F26" s="16"/>
      <c r="G26" s="57"/>
    </row>
    <row r="27" spans="2:7" ht="24" customHeight="1">
      <c r="B27" s="54"/>
      <c r="C27" s="48" t="s">
        <v>120</v>
      </c>
      <c r="D27" s="34"/>
      <c r="E27" s="44"/>
      <c r="F27" s="45">
        <f>SUM(F28:F34)</f>
        <v>0</v>
      </c>
      <c r="G27" s="24"/>
    </row>
    <row r="28" spans="2:7" s="12" customFormat="1" ht="32.25" customHeight="1">
      <c r="B28" s="58"/>
      <c r="C28" s="8" t="s">
        <v>18</v>
      </c>
      <c r="D28" s="41">
        <v>0.01</v>
      </c>
      <c r="E28" s="3"/>
      <c r="F28" s="10">
        <f>+G24*D28</f>
        <v>0</v>
      </c>
      <c r="G28" s="59"/>
    </row>
    <row r="29" spans="2:7" s="12" customFormat="1" ht="24" customHeight="1">
      <c r="B29" s="58"/>
      <c r="C29" s="8" t="s">
        <v>25</v>
      </c>
      <c r="D29" s="41">
        <v>0.02</v>
      </c>
      <c r="E29" s="3"/>
      <c r="F29" s="10">
        <f>+G24*D29</f>
        <v>0</v>
      </c>
      <c r="G29" s="59"/>
    </row>
    <row r="30" spans="2:7" s="12" customFormat="1" ht="24" customHeight="1">
      <c r="B30" s="58"/>
      <c r="C30" s="8" t="s">
        <v>12</v>
      </c>
      <c r="D30" s="41">
        <v>0.02</v>
      </c>
      <c r="E30" s="3"/>
      <c r="F30" s="10">
        <f>+G24*D30</f>
        <v>0</v>
      </c>
      <c r="G30" s="59"/>
    </row>
    <row r="31" spans="2:7" s="12" customFormat="1" ht="24" customHeight="1">
      <c r="B31" s="58"/>
      <c r="C31" s="8" t="s">
        <v>13</v>
      </c>
      <c r="D31" s="41">
        <v>0.03</v>
      </c>
      <c r="E31" s="3"/>
      <c r="F31" s="10">
        <f>+G24*D31</f>
        <v>0</v>
      </c>
      <c r="G31" s="59"/>
    </row>
    <row r="32" spans="2:7" s="12" customFormat="1" ht="24" customHeight="1">
      <c r="B32" s="58"/>
      <c r="C32" s="8" t="s">
        <v>14</v>
      </c>
      <c r="D32" s="41">
        <v>0.1</v>
      </c>
      <c r="E32" s="3"/>
      <c r="F32" s="10">
        <f>+G24*D32</f>
        <v>0</v>
      </c>
      <c r="G32" s="59"/>
    </row>
    <row r="33" spans="2:7" s="12" customFormat="1" ht="24" customHeight="1">
      <c r="B33" s="58"/>
      <c r="C33" s="8" t="s">
        <v>15</v>
      </c>
      <c r="D33" s="41">
        <v>0.001</v>
      </c>
      <c r="E33" s="3"/>
      <c r="F33" s="10">
        <f>+G24*D33</f>
        <v>0</v>
      </c>
      <c r="G33" s="59"/>
    </row>
    <row r="34" spans="2:7" s="12" customFormat="1" ht="24" customHeight="1">
      <c r="B34" s="58"/>
      <c r="C34" s="8" t="s">
        <v>26</v>
      </c>
      <c r="D34" s="41">
        <v>0.02</v>
      </c>
      <c r="E34" s="3"/>
      <c r="F34" s="10">
        <f>+G24*D34</f>
        <v>0</v>
      </c>
      <c r="G34" s="59"/>
    </row>
    <row r="35" spans="2:7" ht="34.5" customHeight="1">
      <c r="B35" s="58"/>
      <c r="C35" s="88" t="s">
        <v>121</v>
      </c>
      <c r="D35" s="41"/>
      <c r="E35" s="3"/>
      <c r="F35" s="42">
        <f>SUM(F28:F34)+G24</f>
        <v>0</v>
      </c>
      <c r="G35" s="24"/>
    </row>
    <row r="36" spans="2:7" ht="34.5" customHeight="1">
      <c r="B36" s="58"/>
      <c r="C36" s="8" t="s">
        <v>122</v>
      </c>
      <c r="D36" s="41">
        <v>0.018</v>
      </c>
      <c r="E36" s="3"/>
      <c r="F36" s="43">
        <f>+F35*D36</f>
        <v>0</v>
      </c>
      <c r="G36" s="69"/>
    </row>
    <row r="37" spans="2:7" ht="21.75" customHeight="1">
      <c r="B37" s="58"/>
      <c r="C37" s="8" t="s">
        <v>16</v>
      </c>
      <c r="D37" s="78">
        <v>0.05</v>
      </c>
      <c r="E37" s="3"/>
      <c r="F37" s="10">
        <f>+G24*D37</f>
        <v>0</v>
      </c>
      <c r="G37" s="24"/>
    </row>
    <row r="38" spans="2:7" ht="34.5" customHeight="1">
      <c r="B38" s="58"/>
      <c r="C38" s="65"/>
      <c r="D38" s="66"/>
      <c r="E38" s="67"/>
      <c r="F38" s="68"/>
      <c r="G38" s="24"/>
    </row>
    <row r="39" spans="2:7" ht="24" customHeight="1">
      <c r="B39" s="54"/>
      <c r="C39" s="174" t="s">
        <v>11</v>
      </c>
      <c r="D39" s="174"/>
      <c r="E39" s="174"/>
      <c r="F39" s="33">
        <f>SUM(F35:F37)</f>
        <v>0</v>
      </c>
      <c r="G39" s="24"/>
    </row>
    <row r="40" spans="2:7" ht="15">
      <c r="B40" s="23"/>
      <c r="C40" s="18"/>
      <c r="D40" s="18"/>
      <c r="E40" s="18"/>
      <c r="F40" s="18"/>
      <c r="G40" s="24"/>
    </row>
    <row r="41" spans="2:7" ht="15.75">
      <c r="B41" s="118" t="s">
        <v>459</v>
      </c>
      <c r="C41" s="119"/>
      <c r="D41" s="119"/>
      <c r="E41" s="119"/>
      <c r="F41" s="119"/>
      <c r="G41" s="120"/>
    </row>
    <row r="42" spans="2:7" ht="15">
      <c r="B42" s="121"/>
      <c r="C42" s="119"/>
      <c r="D42" s="119"/>
      <c r="E42" s="119"/>
      <c r="F42" s="119"/>
      <c r="G42" s="120"/>
    </row>
    <row r="43" spans="2:7" ht="35.25" customHeight="1">
      <c r="B43" s="168" t="s">
        <v>22</v>
      </c>
      <c r="C43" s="168"/>
      <c r="D43" s="168"/>
      <c r="E43" s="168"/>
      <c r="F43" s="168"/>
      <c r="G43" s="168"/>
    </row>
    <row r="44" spans="2:7" ht="29.25" customHeight="1">
      <c r="B44" s="168" t="s">
        <v>21</v>
      </c>
      <c r="C44" s="168"/>
      <c r="D44" s="168"/>
      <c r="E44" s="168"/>
      <c r="F44" s="168"/>
      <c r="G44" s="168"/>
    </row>
    <row r="45" spans="2:7" ht="28.5" customHeight="1">
      <c r="B45" s="168" t="s">
        <v>19</v>
      </c>
      <c r="C45" s="168"/>
      <c r="D45" s="168"/>
      <c r="E45" s="168"/>
      <c r="F45" s="168"/>
      <c r="G45" s="168"/>
    </row>
    <row r="46" spans="2:7" ht="39.75" customHeight="1">
      <c r="B46" s="168" t="s">
        <v>76</v>
      </c>
      <c r="C46" s="168"/>
      <c r="D46" s="168"/>
      <c r="E46" s="168"/>
      <c r="F46" s="168"/>
      <c r="G46" s="168"/>
    </row>
    <row r="47" spans="2:7" ht="38.25" customHeight="1">
      <c r="B47" s="168" t="s">
        <v>20</v>
      </c>
      <c r="C47" s="168"/>
      <c r="D47" s="168"/>
      <c r="E47" s="168"/>
      <c r="F47" s="168"/>
      <c r="G47" s="168"/>
    </row>
    <row r="48" spans="2:7" ht="15">
      <c r="B48" s="60"/>
      <c r="C48" s="61"/>
      <c r="D48" s="61"/>
      <c r="E48" s="61"/>
      <c r="F48" s="61"/>
      <c r="G48" s="62"/>
    </row>
  </sheetData>
  <sheetProtection password="C61D" sheet="1"/>
  <mergeCells count="17">
    <mergeCell ref="B11:G12"/>
    <mergeCell ref="B2:G2"/>
    <mergeCell ref="B3:G3"/>
    <mergeCell ref="B4:G4"/>
    <mergeCell ref="B5:G5"/>
    <mergeCell ref="B6:G6"/>
    <mergeCell ref="B8:G8"/>
    <mergeCell ref="B9:G9"/>
    <mergeCell ref="B10:G10"/>
    <mergeCell ref="B47:G47"/>
    <mergeCell ref="B24:D24"/>
    <mergeCell ref="E24:F24"/>
    <mergeCell ref="B45:G45"/>
    <mergeCell ref="B46:G46"/>
    <mergeCell ref="C39:E39"/>
    <mergeCell ref="B43:G43"/>
    <mergeCell ref="B44:G44"/>
  </mergeCells>
  <printOptions horizontalCentered="1"/>
  <pageMargins left="0.5" right="0.5" top="0.5" bottom="0.531496062992" header="0.31496062992126" footer="0.31496062992126"/>
  <pageSetup fitToHeight="1" fitToWidth="1" horizontalDpi="600" verticalDpi="600" orientation="portrait" scale="62" r:id="rId2"/>
  <headerFooter>
    <oddHeader>&amp;R&amp;P de &amp;N</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Horacio</dc:creator>
  <cp:keywords/>
  <dc:description/>
  <cp:lastModifiedBy>jogarcia</cp:lastModifiedBy>
  <cp:lastPrinted>2020-12-14T22:20:19Z</cp:lastPrinted>
  <dcterms:created xsi:type="dcterms:W3CDTF">2017-05-18T18:50:52Z</dcterms:created>
  <dcterms:modified xsi:type="dcterms:W3CDTF">2020-12-14T22:27:57Z</dcterms:modified>
  <cp:category/>
  <cp:version/>
  <cp:contentType/>
  <cp:contentStatus/>
</cp:coreProperties>
</file>